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C:\Users\Katherine\Downloads\"/>
    </mc:Choice>
  </mc:AlternateContent>
  <xr:revisionPtr revIDLastSave="0" documentId="8_{FE311801-C120-46A8-AD28-973BBF0E93F4}" xr6:coauthVersionLast="47" xr6:coauthVersionMax="47" xr10:uidLastSave="{00000000-0000-0000-0000-000000000000}"/>
  <bookViews>
    <workbookView xWindow="390" yWindow="390" windowWidth="13110" windowHeight="10635" xr2:uid="{00000000-000D-0000-FFFF-FFFF00000000}"/>
  </bookViews>
  <sheets>
    <sheet name="Classification Table" sheetId="1" r:id="rId1"/>
    <sheet name="LOI Analysis" sheetId="3" r:id="rId2"/>
    <sheet name="Bulk Density" sheetId="2" r:id="rId3"/>
    <sheet name="Moisture Content"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7" i="3" l="1"/>
  <c r="C96" i="3" s="1"/>
  <c r="J8" i="3"/>
  <c r="J9" i="3"/>
  <c r="J10" i="3"/>
  <c r="J11" i="3"/>
  <c r="J12" i="3"/>
  <c r="D94" i="3" s="1"/>
  <c r="J13" i="3"/>
  <c r="J14" i="3"/>
  <c r="J15" i="3"/>
  <c r="D93" i="3" s="1"/>
  <c r="D99" i="3" s="1"/>
  <c r="J16" i="3"/>
  <c r="J17" i="3"/>
  <c r="J18" i="3"/>
  <c r="J19" i="3"/>
  <c r="E93" i="3" s="1"/>
  <c r="J20" i="3"/>
  <c r="J21" i="3"/>
  <c r="J22" i="3"/>
  <c r="J23" i="3"/>
  <c r="J24" i="3"/>
  <c r="F96" i="3" s="1"/>
  <c r="J25" i="3"/>
  <c r="J26" i="3"/>
  <c r="J27" i="3"/>
  <c r="F95" i="3" s="1"/>
  <c r="J28" i="3"/>
  <c r="J29" i="3"/>
  <c r="G95" i="3" s="1"/>
  <c r="G100" i="3" s="1"/>
  <c r="J30" i="3"/>
  <c r="J31" i="3"/>
  <c r="G94" i="3" s="1"/>
  <c r="J32" i="3"/>
  <c r="J33" i="3"/>
  <c r="J34" i="3"/>
  <c r="H94" i="3" s="1"/>
  <c r="J35" i="3"/>
  <c r="H93" i="3" s="1"/>
  <c r="J36" i="3"/>
  <c r="J37" i="3"/>
  <c r="J38" i="3"/>
  <c r="J39" i="3"/>
  <c r="I93" i="3" s="1"/>
  <c r="J40" i="3"/>
  <c r="J41" i="3"/>
  <c r="J42" i="3"/>
  <c r="J43" i="3"/>
  <c r="J44" i="3"/>
  <c r="J96" i="3" s="1"/>
  <c r="J45" i="3"/>
  <c r="J46" i="3"/>
  <c r="J47" i="3"/>
  <c r="J48" i="3"/>
  <c r="J49" i="3"/>
  <c r="K95" i="3" s="1"/>
  <c r="J50" i="3"/>
  <c r="J51" i="3"/>
  <c r="J52" i="3"/>
  <c r="J53" i="3"/>
  <c r="J54" i="3"/>
  <c r="L94" i="3" s="1"/>
  <c r="J55" i="3"/>
  <c r="J56" i="3"/>
  <c r="J57" i="3"/>
  <c r="J58" i="3"/>
  <c r="J59" i="3"/>
  <c r="M93" i="3" s="1"/>
  <c r="J60" i="3"/>
  <c r="J61" i="3"/>
  <c r="J62" i="3"/>
  <c r="J63" i="3"/>
  <c r="J64" i="3"/>
  <c r="N96" i="3" s="1"/>
  <c r="J65" i="3"/>
  <c r="J66" i="3"/>
  <c r="J67" i="3"/>
  <c r="J68" i="3"/>
  <c r="J3" i="3"/>
  <c r="J4" i="3"/>
  <c r="J5" i="3"/>
  <c r="B96" i="3" s="1"/>
  <c r="J6" i="3"/>
  <c r="J2" i="3"/>
  <c r="B93" i="3" s="1"/>
  <c r="B98" i="3" s="1"/>
  <c r="H9" i="3"/>
  <c r="H10" i="3"/>
  <c r="H11" i="3"/>
  <c r="H12" i="3"/>
  <c r="H13" i="3"/>
  <c r="H14" i="3"/>
  <c r="H15" i="3"/>
  <c r="H16" i="3"/>
  <c r="H17" i="3"/>
  <c r="H18" i="3"/>
  <c r="H19" i="3"/>
  <c r="H20" i="3"/>
  <c r="H21" i="3"/>
  <c r="H22" i="3"/>
  <c r="H23" i="3"/>
  <c r="H24" i="3"/>
  <c r="H25" i="3"/>
  <c r="H26" i="3"/>
  <c r="H27" i="3"/>
  <c r="H28" i="3"/>
  <c r="H29" i="3"/>
  <c r="H30" i="3"/>
  <c r="H31" i="3"/>
  <c r="H32" i="3"/>
  <c r="H33" i="3"/>
  <c r="H34" i="3"/>
  <c r="H35" i="3"/>
  <c r="H36" i="3"/>
  <c r="H37" i="3"/>
  <c r="H38" i="3"/>
  <c r="H39" i="3"/>
  <c r="H40" i="3"/>
  <c r="H41" i="3"/>
  <c r="H42" i="3"/>
  <c r="H43" i="3"/>
  <c r="H44" i="3"/>
  <c r="H45" i="3"/>
  <c r="H46" i="3"/>
  <c r="H47" i="3"/>
  <c r="H48" i="3"/>
  <c r="H49" i="3"/>
  <c r="H50" i="3"/>
  <c r="H51" i="3"/>
  <c r="H52" i="3"/>
  <c r="H53" i="3"/>
  <c r="H54" i="3"/>
  <c r="H55" i="3"/>
  <c r="H56" i="3"/>
  <c r="H57" i="3"/>
  <c r="H58" i="3"/>
  <c r="H59" i="3"/>
  <c r="H60" i="3"/>
  <c r="H61" i="3"/>
  <c r="H62" i="3"/>
  <c r="H63" i="3"/>
  <c r="H64" i="3"/>
  <c r="H65" i="3"/>
  <c r="H66" i="3"/>
  <c r="H67" i="3"/>
  <c r="H68" i="3"/>
  <c r="H5" i="3"/>
  <c r="H6" i="3"/>
  <c r="H7" i="3"/>
  <c r="H8" i="3"/>
  <c r="H4" i="3"/>
  <c r="H3" i="3"/>
  <c r="H2" i="3"/>
  <c r="I98" i="3" l="1"/>
  <c r="H98" i="3"/>
  <c r="M98" i="3"/>
  <c r="K19" i="3"/>
  <c r="K59" i="3"/>
  <c r="B92" i="3"/>
  <c r="C95" i="3"/>
  <c r="K7" i="3"/>
  <c r="K29" i="3"/>
  <c r="K49" i="3"/>
  <c r="B94" i="3"/>
  <c r="C93" i="3"/>
  <c r="D95" i="3"/>
  <c r="D100" i="3" s="1"/>
  <c r="E94" i="3"/>
  <c r="F93" i="3"/>
  <c r="G92" i="3"/>
  <c r="G96" i="3"/>
  <c r="G102" i="3" s="1"/>
  <c r="H95" i="3"/>
  <c r="I94" i="3"/>
  <c r="I99" i="3" s="1"/>
  <c r="J93" i="3"/>
  <c r="K92" i="3"/>
  <c r="K96" i="3"/>
  <c r="K102" i="3" s="1"/>
  <c r="L95" i="3"/>
  <c r="M94" i="3"/>
  <c r="M99" i="3" s="1"/>
  <c r="N93" i="3"/>
  <c r="K12" i="3"/>
  <c r="K34" i="3"/>
  <c r="K54" i="3"/>
  <c r="B95" i="3"/>
  <c r="B100" i="3" s="1"/>
  <c r="C94" i="3"/>
  <c r="D92" i="3"/>
  <c r="D96" i="3"/>
  <c r="E95" i="3"/>
  <c r="E102" i="3" s="1"/>
  <c r="F94" i="3"/>
  <c r="F99" i="3" s="1"/>
  <c r="G93" i="3"/>
  <c r="G98" i="3" s="1"/>
  <c r="H92" i="3"/>
  <c r="H103" i="3" s="1"/>
  <c r="H96" i="3"/>
  <c r="I95" i="3"/>
  <c r="J94" i="3"/>
  <c r="J99" i="3" s="1"/>
  <c r="K93" i="3"/>
  <c r="L92" i="3"/>
  <c r="L96" i="3"/>
  <c r="M95" i="3"/>
  <c r="N94" i="3"/>
  <c r="K39" i="3"/>
  <c r="I92" i="3"/>
  <c r="I103" i="3" s="1"/>
  <c r="I96" i="3"/>
  <c r="J95" i="3"/>
  <c r="J100" i="3" s="1"/>
  <c r="K94" i="3"/>
  <c r="K100" i="3" s="1"/>
  <c r="L93" i="3"/>
  <c r="M92" i="3"/>
  <c r="M103" i="3" s="1"/>
  <c r="M96" i="3"/>
  <c r="M102" i="3" s="1"/>
  <c r="N95" i="3"/>
  <c r="N100" i="3" s="1"/>
  <c r="E92" i="3"/>
  <c r="E96" i="3"/>
  <c r="K2" i="3"/>
  <c r="K24" i="3"/>
  <c r="K44" i="3"/>
  <c r="K64" i="3"/>
  <c r="C92" i="3"/>
  <c r="F92" i="3"/>
  <c r="J92" i="3"/>
  <c r="N92" i="3"/>
  <c r="N99" i="3"/>
  <c r="M100" i="3"/>
  <c r="L102" i="3"/>
  <c r="L100" i="3"/>
  <c r="L99" i="3"/>
  <c r="L98" i="3"/>
  <c r="K98" i="3"/>
  <c r="K99" i="3"/>
  <c r="I102" i="3"/>
  <c r="I100" i="3"/>
  <c r="H102" i="3"/>
  <c r="H100" i="3"/>
  <c r="H99" i="3"/>
  <c r="G99" i="3"/>
  <c r="F102" i="3"/>
  <c r="F100" i="3"/>
  <c r="E100" i="3"/>
  <c r="E99" i="3"/>
  <c r="E103" i="3"/>
  <c r="E98" i="3"/>
  <c r="D102" i="3"/>
  <c r="D98" i="3"/>
  <c r="C102" i="3"/>
  <c r="C98" i="3"/>
  <c r="B102" i="3"/>
  <c r="B99" i="3"/>
  <c r="B103" i="3"/>
  <c r="D103" i="3"/>
  <c r="G103" i="3"/>
  <c r="N77" i="3"/>
  <c r="N76" i="3"/>
  <c r="N75" i="3"/>
  <c r="N74" i="3"/>
  <c r="N84" i="3" s="1"/>
  <c r="N73" i="3"/>
  <c r="M77" i="3"/>
  <c r="M76" i="3"/>
  <c r="M75" i="3"/>
  <c r="M74" i="3"/>
  <c r="M79" i="3" s="1"/>
  <c r="M73" i="3"/>
  <c r="L77" i="3"/>
  <c r="L76" i="3"/>
  <c r="L75" i="3"/>
  <c r="L74" i="3"/>
  <c r="L79" i="3" s="1"/>
  <c r="L73" i="3"/>
  <c r="K77" i="3"/>
  <c r="K76" i="3"/>
  <c r="K75" i="3"/>
  <c r="K74" i="3"/>
  <c r="K73" i="3"/>
  <c r="J77" i="3"/>
  <c r="J76" i="3"/>
  <c r="J75" i="3"/>
  <c r="J74" i="3"/>
  <c r="J79" i="3" s="1"/>
  <c r="J73" i="3"/>
  <c r="I77" i="3"/>
  <c r="I76" i="3"/>
  <c r="I75" i="3"/>
  <c r="I74" i="3"/>
  <c r="I79" i="3" s="1"/>
  <c r="I73" i="3"/>
  <c r="H77" i="3"/>
  <c r="H76" i="3"/>
  <c r="H75" i="3"/>
  <c r="H74" i="3"/>
  <c r="H79" i="3" s="1"/>
  <c r="H73" i="3"/>
  <c r="G77" i="3"/>
  <c r="G76" i="3"/>
  <c r="G75" i="3"/>
  <c r="G74" i="3"/>
  <c r="G73" i="3"/>
  <c r="F77" i="3"/>
  <c r="F76" i="3"/>
  <c r="F75" i="3"/>
  <c r="F74" i="3"/>
  <c r="F73" i="3"/>
  <c r="E77" i="3"/>
  <c r="E76" i="3"/>
  <c r="E75" i="3"/>
  <c r="E74" i="3"/>
  <c r="E79" i="3" s="1"/>
  <c r="E73" i="3"/>
  <c r="D77" i="3"/>
  <c r="D76" i="3"/>
  <c r="D75" i="3"/>
  <c r="D74" i="3"/>
  <c r="D79" i="3" s="1"/>
  <c r="D73" i="3"/>
  <c r="C77" i="3"/>
  <c r="C76" i="3"/>
  <c r="C75" i="3"/>
  <c r="C74" i="3"/>
  <c r="C73" i="3"/>
  <c r="B77" i="3"/>
  <c r="B76" i="3"/>
  <c r="B75" i="3"/>
  <c r="B74" i="3"/>
  <c r="B73" i="3"/>
  <c r="N102" i="3" l="1"/>
  <c r="K103" i="3"/>
  <c r="J103" i="3"/>
  <c r="J98" i="3"/>
  <c r="C99" i="3"/>
  <c r="C103" i="3"/>
  <c r="F98" i="3"/>
  <c r="F103" i="3"/>
  <c r="C100" i="3"/>
  <c r="N98" i="3"/>
  <c r="N103" i="3"/>
  <c r="J102" i="3"/>
  <c r="L103" i="3"/>
  <c r="D83" i="3"/>
  <c r="F80" i="3"/>
  <c r="G84" i="3"/>
  <c r="H83" i="3"/>
  <c r="J80" i="3"/>
  <c r="K84" i="3"/>
  <c r="L83" i="3"/>
  <c r="N80" i="3"/>
  <c r="C84" i="3"/>
  <c r="L80" i="3"/>
  <c r="C81" i="3"/>
  <c r="D80" i="3"/>
  <c r="F83" i="3"/>
  <c r="J83" i="3"/>
  <c r="C80" i="3"/>
  <c r="F81" i="3"/>
  <c r="K80" i="3"/>
  <c r="G81" i="3"/>
  <c r="K81" i="3"/>
  <c r="G79" i="3"/>
  <c r="B81" i="3"/>
  <c r="E83" i="3"/>
  <c r="G80" i="3"/>
  <c r="I83" i="3"/>
  <c r="J81" i="3"/>
  <c r="M83" i="3"/>
  <c r="N81" i="3"/>
  <c r="H80" i="3"/>
  <c r="N83" i="3"/>
  <c r="B84" i="3"/>
  <c r="C83" i="3"/>
  <c r="D81" i="3"/>
  <c r="E80" i="3"/>
  <c r="F84" i="3"/>
  <c r="G83" i="3"/>
  <c r="H81" i="3"/>
  <c r="I80" i="3"/>
  <c r="K83" i="3"/>
  <c r="L81" i="3"/>
  <c r="M80" i="3"/>
  <c r="K79" i="3"/>
  <c r="E81" i="3"/>
  <c r="J84" i="3"/>
  <c r="B80" i="3"/>
  <c r="N79" i="3"/>
  <c r="F79" i="3"/>
  <c r="M84" i="3"/>
  <c r="I84" i="3"/>
  <c r="E84" i="3"/>
  <c r="M81" i="3"/>
  <c r="I81" i="3"/>
  <c r="C79" i="3"/>
  <c r="L84" i="3"/>
  <c r="H84" i="3"/>
  <c r="D84" i="3"/>
  <c r="B83" i="3"/>
  <c r="B79" i="3"/>
  <c r="I64" i="3"/>
  <c r="I59" i="3"/>
  <c r="I54" i="3"/>
  <c r="I49" i="3"/>
  <c r="I44" i="3"/>
  <c r="I39" i="3"/>
  <c r="I34" i="3"/>
  <c r="I29" i="3"/>
  <c r="I24" i="3"/>
  <c r="I19" i="3"/>
  <c r="I12" i="3"/>
  <c r="I7" i="3"/>
  <c r="I2" i="3"/>
  <c r="D19" i="2" l="1"/>
  <c r="D20" i="2"/>
  <c r="E20" i="2" s="1"/>
  <c r="O5" i="2" s="1"/>
  <c r="O10" i="2" s="1"/>
  <c r="D21" i="2"/>
  <c r="D22" i="2"/>
  <c r="D23" i="2"/>
  <c r="D24" i="2"/>
  <c r="E24" i="2" s="1"/>
  <c r="P4" i="2" s="1"/>
  <c r="D25" i="2"/>
  <c r="E25" i="2" s="1"/>
  <c r="D26" i="2"/>
  <c r="E26" i="2" s="1"/>
  <c r="D27" i="2"/>
  <c r="D28" i="2"/>
  <c r="E28" i="2" s="1"/>
  <c r="D29" i="2"/>
  <c r="E29" i="2" s="1"/>
  <c r="D30" i="2"/>
  <c r="E30" i="2" s="1"/>
  <c r="D31" i="2"/>
  <c r="D32" i="2"/>
  <c r="E32" i="2" s="1"/>
  <c r="Q3" i="2" s="1"/>
  <c r="D33" i="2"/>
  <c r="D34" i="2"/>
  <c r="E34" i="2" s="1"/>
  <c r="D35" i="2"/>
  <c r="D36" i="2"/>
  <c r="E36" i="2" s="1"/>
  <c r="D37" i="2"/>
  <c r="D38" i="2"/>
  <c r="E38" i="2" s="1"/>
  <c r="D39" i="2"/>
  <c r="D40" i="2"/>
  <c r="E40" i="2" s="1"/>
  <c r="D41" i="2"/>
  <c r="E41" i="2" s="1"/>
  <c r="D42" i="2"/>
  <c r="E42" i="2" s="1"/>
  <c r="D43" i="2"/>
  <c r="D44" i="2"/>
  <c r="E44" i="2" s="1"/>
  <c r="D45" i="2"/>
  <c r="E45" i="2" s="1"/>
  <c r="D46" i="2"/>
  <c r="D47" i="2"/>
  <c r="D48" i="2"/>
  <c r="D49" i="2"/>
  <c r="D50" i="2"/>
  <c r="E50" i="2" s="1"/>
  <c r="D51" i="2"/>
  <c r="D52" i="2"/>
  <c r="E52" i="2" s="1"/>
  <c r="D53" i="2"/>
  <c r="E53" i="2" s="1"/>
  <c r="D54" i="2"/>
  <c r="E54" i="2" s="1"/>
  <c r="D55" i="2"/>
  <c r="D56" i="2"/>
  <c r="E56" i="2" s="1"/>
  <c r="D57" i="2"/>
  <c r="E57" i="2" s="1"/>
  <c r="D58" i="2"/>
  <c r="E58" i="2" s="1"/>
  <c r="D59" i="2"/>
  <c r="D60" i="2"/>
  <c r="E60" i="2" s="1"/>
  <c r="D61" i="2"/>
  <c r="E61" i="2" s="1"/>
  <c r="D62" i="2"/>
  <c r="E62" i="2" s="1"/>
  <c r="D63" i="2"/>
  <c r="D64" i="2"/>
  <c r="E64" i="2" s="1"/>
  <c r="D65" i="2"/>
  <c r="E65" i="2" s="1"/>
  <c r="D66" i="2"/>
  <c r="D67" i="2"/>
  <c r="D68" i="2"/>
  <c r="E68" i="2" s="1"/>
  <c r="D7" i="2"/>
  <c r="E7" i="2" s="1"/>
  <c r="D8" i="2"/>
  <c r="D9" i="2"/>
  <c r="D10" i="2"/>
  <c r="E10" i="2" s="1"/>
  <c r="D11" i="2"/>
  <c r="D12" i="2"/>
  <c r="D13" i="2"/>
  <c r="D14" i="2"/>
  <c r="E14" i="2" s="1"/>
  <c r="N2" i="2" s="1"/>
  <c r="D15" i="2"/>
  <c r="E15" i="2" s="1"/>
  <c r="D16" i="2"/>
  <c r="D17" i="2"/>
  <c r="D18" i="2"/>
  <c r="E18" i="2" s="1"/>
  <c r="D3" i="2"/>
  <c r="D4" i="2"/>
  <c r="D5" i="2"/>
  <c r="D6" i="2"/>
  <c r="E6" i="2" s="1"/>
  <c r="L4" i="2" s="1"/>
  <c r="D2" i="2"/>
  <c r="E2" i="2" s="1"/>
  <c r="E22" i="2"/>
  <c r="E46" i="2"/>
  <c r="E66" i="2"/>
  <c r="E5" i="2"/>
  <c r="E9" i="2"/>
  <c r="E13" i="2"/>
  <c r="E17" i="2"/>
  <c r="E21" i="2"/>
  <c r="E33" i="2"/>
  <c r="E37" i="2"/>
  <c r="E49" i="2"/>
  <c r="E3" i="2"/>
  <c r="E4" i="2"/>
  <c r="E8" i="2"/>
  <c r="E11" i="2"/>
  <c r="E12" i="2"/>
  <c r="E16" i="2"/>
  <c r="N6" i="2" s="1"/>
  <c r="E19" i="2"/>
  <c r="O4" i="2" s="1"/>
  <c r="E23" i="2"/>
  <c r="E27" i="2"/>
  <c r="E31" i="2"/>
  <c r="E35" i="2"/>
  <c r="E39" i="2"/>
  <c r="E43" i="2"/>
  <c r="E47" i="2"/>
  <c r="E48" i="2"/>
  <c r="E51" i="2"/>
  <c r="E55" i="2"/>
  <c r="E59" i="2"/>
  <c r="E63" i="2"/>
  <c r="E67" i="2"/>
  <c r="E39" i="4"/>
  <c r="E19" i="4"/>
  <c r="D9" i="4"/>
  <c r="D10" i="4"/>
  <c r="D11" i="4"/>
  <c r="D12" i="4"/>
  <c r="N4" i="4" s="1"/>
  <c r="D13" i="4"/>
  <c r="D14" i="4"/>
  <c r="D15" i="4"/>
  <c r="D16" i="4"/>
  <c r="D17" i="4"/>
  <c r="D18" i="4"/>
  <c r="D19" i="4"/>
  <c r="O3" i="4" s="1"/>
  <c r="D20" i="4"/>
  <c r="D21" i="4"/>
  <c r="O4" i="4" s="1"/>
  <c r="D22" i="4"/>
  <c r="D23" i="4"/>
  <c r="D24" i="4"/>
  <c r="P3" i="4" s="1"/>
  <c r="D25" i="4"/>
  <c r="P4" i="4" s="1"/>
  <c r="D26" i="4"/>
  <c r="D27" i="4"/>
  <c r="D28" i="4"/>
  <c r="D29" i="4"/>
  <c r="D30" i="4"/>
  <c r="D31" i="4"/>
  <c r="D32" i="4"/>
  <c r="D33" i="4"/>
  <c r="D34" i="4"/>
  <c r="D35" i="4"/>
  <c r="D36" i="4"/>
  <c r="D37" i="4"/>
  <c r="D38" i="4"/>
  <c r="D39" i="4"/>
  <c r="S6" i="4" s="1"/>
  <c r="D40" i="4"/>
  <c r="D41" i="4"/>
  <c r="S3" i="4" s="1"/>
  <c r="D42" i="4"/>
  <c r="D43" i="4"/>
  <c r="D44" i="4"/>
  <c r="T6" i="4" s="1"/>
  <c r="D45" i="4"/>
  <c r="T3" i="4" s="1"/>
  <c r="D46" i="4"/>
  <c r="D47" i="4"/>
  <c r="D48" i="4"/>
  <c r="D49" i="4"/>
  <c r="D50" i="4"/>
  <c r="D51" i="4"/>
  <c r="D52" i="4"/>
  <c r="D53" i="4"/>
  <c r="D54" i="4"/>
  <c r="D55" i="4"/>
  <c r="D56" i="4"/>
  <c r="D57" i="4"/>
  <c r="D58" i="4"/>
  <c r="D59" i="4"/>
  <c r="W6" i="4" s="1"/>
  <c r="D60" i="4"/>
  <c r="D61" i="4"/>
  <c r="W3" i="4" s="1"/>
  <c r="D62" i="4"/>
  <c r="D63" i="4"/>
  <c r="D64" i="4"/>
  <c r="D65" i="4"/>
  <c r="X3" i="4" s="1"/>
  <c r="D66" i="4"/>
  <c r="D67" i="4"/>
  <c r="D68" i="4"/>
  <c r="D3" i="4"/>
  <c r="L3" i="4" s="1"/>
  <c r="L8" i="4" s="1"/>
  <c r="D4" i="4"/>
  <c r="D5" i="4"/>
  <c r="D6" i="4"/>
  <c r="D7" i="4"/>
  <c r="D8" i="4"/>
  <c r="D2" i="4"/>
  <c r="L6" i="4" s="1"/>
  <c r="Q8" i="2" l="1"/>
  <c r="W3" i="2"/>
  <c r="W6" i="2"/>
  <c r="W4" i="2"/>
  <c r="W9" i="2" s="1"/>
  <c r="W5" i="2"/>
  <c r="W10" i="2" s="1"/>
  <c r="W2" i="2"/>
  <c r="V6" i="4"/>
  <c r="R6" i="4"/>
  <c r="E59" i="4"/>
  <c r="N5" i="2"/>
  <c r="V3" i="2"/>
  <c r="R5" i="2"/>
  <c r="M5" i="4"/>
  <c r="M4" i="4"/>
  <c r="E7" i="4"/>
  <c r="M2" i="4"/>
  <c r="M3" i="4"/>
  <c r="M13" i="4" s="1"/>
  <c r="M6" i="4"/>
  <c r="U6" i="4"/>
  <c r="U2" i="4"/>
  <c r="U5" i="4"/>
  <c r="E49" i="4"/>
  <c r="U3" i="4"/>
  <c r="U4" i="4"/>
  <c r="Q6" i="4"/>
  <c r="Q2" i="4"/>
  <c r="Q5" i="4"/>
  <c r="E29" i="4"/>
  <c r="Q3" i="4"/>
  <c r="Q13" i="4" s="1"/>
  <c r="Q4" i="4"/>
  <c r="P9" i="4"/>
  <c r="O9" i="4"/>
  <c r="E12" i="4"/>
  <c r="N5" i="4"/>
  <c r="N10" i="4" s="1"/>
  <c r="S3" i="2"/>
  <c r="S6" i="2"/>
  <c r="S12" i="2" s="1"/>
  <c r="S5" i="2"/>
  <c r="S2" i="2"/>
  <c r="S4" i="2"/>
  <c r="S9" i="2" s="1"/>
  <c r="L3" i="2"/>
  <c r="M6" i="2"/>
  <c r="M2" i="2"/>
  <c r="M5" i="2"/>
  <c r="M4" i="2"/>
  <c r="M9" i="2" s="1"/>
  <c r="Q6" i="2"/>
  <c r="M3" i="2"/>
  <c r="X6" i="4"/>
  <c r="U3" i="2"/>
  <c r="U2" i="2"/>
  <c r="U6" i="2"/>
  <c r="U4" i="2"/>
  <c r="U5" i="2"/>
  <c r="U10" i="2" s="1"/>
  <c r="X3" i="2"/>
  <c r="X6" i="2"/>
  <c r="X2" i="2"/>
  <c r="X5" i="2"/>
  <c r="X4" i="2"/>
  <c r="X9" i="2" s="1"/>
  <c r="V2" i="2"/>
  <c r="V4" i="2"/>
  <c r="V9" i="2" s="1"/>
  <c r="T3" i="2"/>
  <c r="T6" i="2"/>
  <c r="T12" i="2" s="1"/>
  <c r="T2" i="2"/>
  <c r="T4" i="2"/>
  <c r="T5" i="2"/>
  <c r="T10" i="2" s="1"/>
  <c r="R2" i="2"/>
  <c r="R6" i="2"/>
  <c r="R12" i="2" s="1"/>
  <c r="P3" i="2"/>
  <c r="P6" i="2"/>
  <c r="P12" i="2" s="1"/>
  <c r="P2" i="2"/>
  <c r="P5" i="2"/>
  <c r="P10" i="2" s="1"/>
  <c r="R3" i="4"/>
  <c r="V3" i="4"/>
  <c r="E2" i="4"/>
  <c r="E24" i="4"/>
  <c r="E44" i="4"/>
  <c r="E64" i="4"/>
  <c r="L5" i="2"/>
  <c r="L10" i="2" s="1"/>
  <c r="N3" i="2"/>
  <c r="O2" i="2"/>
  <c r="O6" i="2"/>
  <c r="O12" i="2" s="1"/>
  <c r="Q4" i="2"/>
  <c r="Q9" i="2" s="1"/>
  <c r="R3" i="2"/>
  <c r="V5" i="2"/>
  <c r="V10" i="2" s="1"/>
  <c r="L4" i="4"/>
  <c r="L9" i="4" s="1"/>
  <c r="N2" i="4"/>
  <c r="N6" i="4"/>
  <c r="O5" i="4"/>
  <c r="S2" i="4"/>
  <c r="W2" i="4"/>
  <c r="W13" i="4" s="1"/>
  <c r="P5" i="4"/>
  <c r="P10" i="4" s="1"/>
  <c r="R4" i="4"/>
  <c r="R9" i="4" s="1"/>
  <c r="S4" i="4"/>
  <c r="S9" i="4" s="1"/>
  <c r="T4" i="4"/>
  <c r="T9" i="4" s="1"/>
  <c r="V4" i="4"/>
  <c r="W4" i="4"/>
  <c r="X4" i="4"/>
  <c r="R2" i="4"/>
  <c r="V2" i="4"/>
  <c r="L2" i="2"/>
  <c r="L6" i="2"/>
  <c r="N4" i="2"/>
  <c r="N9" i="2" s="1"/>
  <c r="O3" i="2"/>
  <c r="O9" i="2" s="1"/>
  <c r="Q5" i="2"/>
  <c r="R4" i="2"/>
  <c r="R9" i="2" s="1"/>
  <c r="V6" i="2"/>
  <c r="V12" i="2" s="1"/>
  <c r="L5" i="4"/>
  <c r="L12" i="4" s="1"/>
  <c r="N3" i="4"/>
  <c r="O2" i="4"/>
  <c r="O13" i="4" s="1"/>
  <c r="O6" i="4"/>
  <c r="O12" i="4" s="1"/>
  <c r="T2" i="4"/>
  <c r="T13" i="4" s="1"/>
  <c r="X2" i="4"/>
  <c r="P6" i="4"/>
  <c r="R5" i="4"/>
  <c r="R10" i="4" s="1"/>
  <c r="S5" i="4"/>
  <c r="S12" i="4" s="1"/>
  <c r="T5" i="4"/>
  <c r="V5" i="4"/>
  <c r="V12" i="4" s="1"/>
  <c r="W5" i="4"/>
  <c r="W10" i="4" s="1"/>
  <c r="X5" i="4"/>
  <c r="E34" i="4"/>
  <c r="E54" i="4"/>
  <c r="Q2" i="2"/>
  <c r="Q13" i="2" s="1"/>
  <c r="L2" i="4"/>
  <c r="P2" i="4"/>
  <c r="P13" i="4" s="1"/>
  <c r="T12" i="4"/>
  <c r="T10" i="4"/>
  <c r="S13" i="4"/>
  <c r="Q10" i="4"/>
  <c r="X12" i="4"/>
  <c r="X8" i="4"/>
  <c r="P12" i="4"/>
  <c r="W9" i="4"/>
  <c r="O10" i="4"/>
  <c r="N12" i="4"/>
  <c r="V8" i="4"/>
  <c r="V13" i="4"/>
  <c r="M10" i="4"/>
  <c r="U9" i="4"/>
  <c r="M9" i="4"/>
  <c r="U10" i="4"/>
  <c r="T8" i="4"/>
  <c r="L13" i="4"/>
  <c r="M8" i="4"/>
  <c r="Q8" i="4"/>
  <c r="U8" i="4"/>
  <c r="P8" i="4"/>
  <c r="N8" i="4"/>
  <c r="R8" i="4"/>
  <c r="O8" i="4"/>
  <c r="S8" i="4"/>
  <c r="W8" i="4"/>
  <c r="F54" i="2"/>
  <c r="F34" i="2"/>
  <c r="F59" i="2"/>
  <c r="F24" i="2"/>
  <c r="F39" i="2"/>
  <c r="F7" i="2"/>
  <c r="F49" i="2"/>
  <c r="F64" i="2"/>
  <c r="F29" i="2"/>
  <c r="F12" i="2"/>
  <c r="F44" i="2"/>
  <c r="F19" i="2"/>
  <c r="F2" i="2"/>
  <c r="X13" i="2" l="1"/>
  <c r="X8" i="2"/>
  <c r="L13" i="2"/>
  <c r="L8" i="2"/>
  <c r="L9" i="2"/>
  <c r="T8" i="2"/>
  <c r="T13" i="2"/>
  <c r="X10" i="2"/>
  <c r="U13" i="2"/>
  <c r="U8" i="2"/>
  <c r="M10" i="2"/>
  <c r="S8" i="2"/>
  <c r="S13" i="2"/>
  <c r="R10" i="2"/>
  <c r="R12" i="4"/>
  <c r="L12" i="2"/>
  <c r="N13" i="4"/>
  <c r="Q10" i="2"/>
  <c r="R13" i="4"/>
  <c r="P13" i="2"/>
  <c r="P8" i="2"/>
  <c r="T9" i="2"/>
  <c r="U9" i="2"/>
  <c r="M13" i="2"/>
  <c r="M8" i="2"/>
  <c r="Q9" i="4"/>
  <c r="V8" i="2"/>
  <c r="V13" i="2"/>
  <c r="W12" i="2"/>
  <c r="S10" i="4"/>
  <c r="L10" i="4"/>
  <c r="O8" i="2"/>
  <c r="O13" i="2"/>
  <c r="R8" i="2"/>
  <c r="R13" i="2"/>
  <c r="N13" i="2"/>
  <c r="N8" i="2"/>
  <c r="X12" i="2"/>
  <c r="U12" i="2"/>
  <c r="N9" i="4"/>
  <c r="Q12" i="2"/>
  <c r="M12" i="2"/>
  <c r="S10" i="2"/>
  <c r="Q12" i="4"/>
  <c r="M12" i="4"/>
  <c r="N10" i="2"/>
  <c r="W8" i="2"/>
  <c r="W13" i="2"/>
  <c r="P9" i="2"/>
  <c r="N12" i="2"/>
  <c r="X13" i="4"/>
  <c r="X9" i="4"/>
  <c r="X10" i="4"/>
  <c r="W12" i="4"/>
  <c r="V9" i="4"/>
  <c r="V10" i="4"/>
  <c r="U13" i="4"/>
  <c r="U12" i="4"/>
</calcChain>
</file>

<file path=xl/sharedStrings.xml><?xml version="1.0" encoding="utf-8"?>
<sst xmlns="http://schemas.openxmlformats.org/spreadsheetml/2006/main" count="441" uniqueCount="217">
  <si>
    <t>Location ID</t>
  </si>
  <si>
    <t>Location Coordinates</t>
  </si>
  <si>
    <t>Drainage Class</t>
  </si>
  <si>
    <t>USDA Classification</t>
  </si>
  <si>
    <t>FAO Classification</t>
  </si>
  <si>
    <t>Soil Type</t>
  </si>
  <si>
    <t>Date</t>
  </si>
  <si>
    <t>CL-GKRS-2</t>
  </si>
  <si>
    <t>WE-GKRS-1</t>
  </si>
  <si>
    <t>41.2734481, -87.0709537</t>
  </si>
  <si>
    <t>41.2753306, -87.07209929</t>
  </si>
  <si>
    <t>Maumee loamy sand</t>
  </si>
  <si>
    <t>Poorly Drained</t>
  </si>
  <si>
    <t>Sandy, mixed, mesic Typic Endoaquolls</t>
  </si>
  <si>
    <t>Plainfield sand, 2 to 6 percent slopes</t>
  </si>
  <si>
    <t>Excessively Drained</t>
  </si>
  <si>
    <t>Mixed, mesic Typic Udipsamments</t>
  </si>
  <si>
    <t>Notes</t>
  </si>
  <si>
    <t>Mollisols</t>
  </si>
  <si>
    <t>Entisols</t>
  </si>
  <si>
    <t>Under old White Oak, Riparian Forest ecosystem, all plots (N,E,S,W,C) reached maximum depth (8in)</t>
  </si>
  <si>
    <t>In large field, historical anthropogenic influeces (old hunting lodge), plots (N,E,S,C) reached max depth, W plot hit CaCO3 layer 6in down</t>
  </si>
  <si>
    <t>KFW-GKRS-3</t>
  </si>
  <si>
    <t>Location Common Name</t>
  </si>
  <si>
    <t>John Hodsons' Forest</t>
  </si>
  <si>
    <t>Collier Lodge Site</t>
  </si>
  <si>
    <t>Kingsbury Fish &amp; Wildlife</t>
  </si>
  <si>
    <t>41.5039584, -86.5815739</t>
  </si>
  <si>
    <t>Very Poorly Drained</t>
  </si>
  <si>
    <t>Marsh ecosystem, see bags for depth, took samples every 50cm due to variation, excluded 2 samples (100cmW [disturbance close to road], 50cm-E [large roots])</t>
  </si>
  <si>
    <t xml:space="preserve">Histosols and Aquolls </t>
  </si>
  <si>
    <t xml:space="preserve">Haplosaprists/Aquolls </t>
  </si>
  <si>
    <t>Histosols/ Mollisols</t>
  </si>
  <si>
    <t>JPFW Marsh Ecosystem</t>
  </si>
  <si>
    <t xml:space="preserve">Japser Pulaski Fish &amp; Wildlife </t>
  </si>
  <si>
    <t>JPFWA-GKRS-4</t>
  </si>
  <si>
    <t>ME-GKRS-5</t>
  </si>
  <si>
    <t>41.173142, -86.950219</t>
  </si>
  <si>
    <t>41.1727288, -86.9518250</t>
  </si>
  <si>
    <t>Marsh Ecosystem, all plots (N,E,S,W,C) reached maximum depth (8in)</t>
  </si>
  <si>
    <t>Forest Ecosystem with blueberry and other bushes on top of aolian sand dune, all plots (N,E,S,W,C) reached maximum depth (8in), top half most organic some sand, bottom half most sand some organic (See photos)</t>
  </si>
  <si>
    <t>Newton loamy fine sand, undrained</t>
  </si>
  <si>
    <t>Sandy, mixed, mesic Typic Humaquepts</t>
  </si>
  <si>
    <t>Inceptisols</t>
  </si>
  <si>
    <t>Well Drained</t>
  </si>
  <si>
    <t>Oakville fine sand, 6 to 15 percent slopes</t>
  </si>
  <si>
    <t>Houghton Lake Nature Preserve Boat Launch</t>
  </si>
  <si>
    <t>Houghton Lake Nature Preserve Field</t>
  </si>
  <si>
    <t>Kankakee Fish &amp; Wildlife</t>
  </si>
  <si>
    <t>HL-GKRS-6</t>
  </si>
  <si>
    <t>NP-GKRS-7</t>
  </si>
  <si>
    <t>KMB-GKRS-8</t>
  </si>
  <si>
    <t>41.2398606, -86.4543235</t>
  </si>
  <si>
    <t>41.2351126, -86.4576468</t>
  </si>
  <si>
    <t>41.28248639, -86.7823077</t>
  </si>
  <si>
    <t>Edwards Muck, undrained, 0 to 1 percent slopes</t>
  </si>
  <si>
    <t>*Near lake, samples represented more Madaus profile than Edwards profile with calcereous material, all plots (N,E,S,W,C) reached maximum depth (8in)</t>
  </si>
  <si>
    <t>Houghton muck, drained, 0 to 1 percent slopes</t>
  </si>
  <si>
    <t>Euic, mesic Typic Haplosaprists</t>
  </si>
  <si>
    <t>Histosols</t>
  </si>
  <si>
    <t>Grassland ecosystem near small pond, all plots (N,E,S,W,C) reached maximum depth (8in)</t>
  </si>
  <si>
    <t>Craigmile fine sandy loam, frequently flooded</t>
  </si>
  <si>
    <t>Coarse-loamy over sandy or sandy-skeletal, mixed, superactive, mesic Fluvaquentic Endoaquolls</t>
  </si>
  <si>
    <t>Swamp ecosystem, very wet muck, floodlines on trees 15in above sample levels, see bags for depth incraments</t>
  </si>
  <si>
    <t>Sample ID</t>
  </si>
  <si>
    <t>Dry Weight (g)</t>
  </si>
  <si>
    <t>BB-GKRS-9</t>
  </si>
  <si>
    <t>SSF-GKRS-10</t>
  </si>
  <si>
    <t>CSF-GKRS-11</t>
  </si>
  <si>
    <t>Stoutsberg Savanna</t>
  </si>
  <si>
    <t>Bittern Bog Wetland Conservation Area</t>
  </si>
  <si>
    <t>Conrad Station Nature Preserve</t>
  </si>
  <si>
    <t>41.1792356, -87.0936183</t>
  </si>
  <si>
    <t>41.1047824, -87.4390024</t>
  </si>
  <si>
    <t>41.3582214, -86.5298918</t>
  </si>
  <si>
    <t>Watseka loamy sand</t>
  </si>
  <si>
    <t>Somewhat Poorly Drained</t>
  </si>
  <si>
    <t>Sandy, mixed, mesic Aquic Hapludolls</t>
  </si>
  <si>
    <t>Reedy vegetation, mat of dead reeds over topsoil layer, all plots (N,S,E,W,C) reached max depth</t>
  </si>
  <si>
    <t>Farm field, sandy material with organic matter evident (added nutrients?) all plots (N,E,S,W,C) reached max depth</t>
  </si>
  <si>
    <t>Field, mostly organic material, looked to be converted farm field back to natural habitat, all plots (N,E,S,W,C) reached max depth</t>
  </si>
  <si>
    <t>Wateska-Maumee loamy sands</t>
  </si>
  <si>
    <t>Granby loamy fine sand, 0 to 2 percent slopes</t>
  </si>
  <si>
    <t>Sandy, mixed, mesic Aquic Endoaquolls</t>
  </si>
  <si>
    <t>Holley Savanna Nature Preserve</t>
  </si>
  <si>
    <t>HSVA-GKRS-12</t>
  </si>
  <si>
    <t>40.9862939, -87.3282033</t>
  </si>
  <si>
    <t>Sumava-Ridgeville-Odell complex, 0 to 2 percent slopes</t>
  </si>
  <si>
    <t>Coarse-loamy, mixed, active, mesic Aquic Argiudolls</t>
  </si>
  <si>
    <t>Organic muck, vernal pools area, some silt-clay component, see bags for depth</t>
  </si>
  <si>
    <t>LaSalle Fish &amp; Wildlife</t>
  </si>
  <si>
    <t>LFW-GKRS-13</t>
  </si>
  <si>
    <t>41.1697984, -87.4593821</t>
  </si>
  <si>
    <t>Craigmile mucky silt loam, frequently flooded, undrained</t>
  </si>
  <si>
    <t>Coarse-loamy, mixed, superactive, mesic Fluvaquentic Endoaquolls</t>
  </si>
  <si>
    <t>Organic matter over some fine silt and sand particles, river overwashed area, all plots (N,E,S,W,C) reached max depth.</t>
  </si>
  <si>
    <t>1C</t>
  </si>
  <si>
    <t>1N</t>
  </si>
  <si>
    <t>1E</t>
  </si>
  <si>
    <t>1S</t>
  </si>
  <si>
    <t>1W</t>
  </si>
  <si>
    <t>2N</t>
  </si>
  <si>
    <t>2C</t>
  </si>
  <si>
    <t>2E</t>
  </si>
  <si>
    <t>2S</t>
  </si>
  <si>
    <t>2W</t>
  </si>
  <si>
    <t>3C</t>
  </si>
  <si>
    <t>3N (50cm)</t>
  </si>
  <si>
    <t>3N (100cm)</t>
  </si>
  <si>
    <t>3E (100cm)</t>
  </si>
  <si>
    <t>3S (50cm)</t>
  </si>
  <si>
    <t>3S (100cm)</t>
  </si>
  <si>
    <t>3W (50cm)</t>
  </si>
  <si>
    <t>4C</t>
  </si>
  <si>
    <t>4N</t>
  </si>
  <si>
    <t>4E</t>
  </si>
  <si>
    <t>4S</t>
  </si>
  <si>
    <t>4W</t>
  </si>
  <si>
    <t>5C</t>
  </si>
  <si>
    <t>5N</t>
  </si>
  <si>
    <t>5E</t>
  </si>
  <si>
    <t>5S</t>
  </si>
  <si>
    <t>5W</t>
  </si>
  <si>
    <t>6C</t>
  </si>
  <si>
    <t>6N</t>
  </si>
  <si>
    <t>6E</t>
  </si>
  <si>
    <t>6S</t>
  </si>
  <si>
    <t>6W</t>
  </si>
  <si>
    <t>7C</t>
  </si>
  <si>
    <t>7N</t>
  </si>
  <si>
    <t>7E</t>
  </si>
  <si>
    <t>7S</t>
  </si>
  <si>
    <t>7W</t>
  </si>
  <si>
    <t>8C</t>
  </si>
  <si>
    <t>8N</t>
  </si>
  <si>
    <t>8E</t>
  </si>
  <si>
    <t>8S</t>
  </si>
  <si>
    <t>8W</t>
  </si>
  <si>
    <t>9C</t>
  </si>
  <si>
    <t>9N</t>
  </si>
  <si>
    <t>9E</t>
  </si>
  <si>
    <t>9S</t>
  </si>
  <si>
    <t>9W</t>
  </si>
  <si>
    <t>10N</t>
  </si>
  <si>
    <t>10C</t>
  </si>
  <si>
    <t>10E</t>
  </si>
  <si>
    <t>10S</t>
  </si>
  <si>
    <t>10W</t>
  </si>
  <si>
    <t>11C</t>
  </si>
  <si>
    <t>11N</t>
  </si>
  <si>
    <t>11E</t>
  </si>
  <si>
    <t>11S</t>
  </si>
  <si>
    <t>11W</t>
  </si>
  <si>
    <t>12C</t>
  </si>
  <si>
    <t>12N</t>
  </si>
  <si>
    <t>12E</t>
  </si>
  <si>
    <t>12S</t>
  </si>
  <si>
    <t>12W</t>
  </si>
  <si>
    <t>13C</t>
  </si>
  <si>
    <t>13N</t>
  </si>
  <si>
    <t>13E</t>
  </si>
  <si>
    <t>13S</t>
  </si>
  <si>
    <t>13W</t>
  </si>
  <si>
    <t>Sample ID #</t>
  </si>
  <si>
    <t>Wet Weight (g)</t>
  </si>
  <si>
    <r>
      <t>Dry Weight (65</t>
    </r>
    <r>
      <rPr>
        <b/>
        <sz val="11"/>
        <color theme="1"/>
        <rFont val="Calibri"/>
        <family val="2"/>
      </rPr>
      <t>°C 24hr)</t>
    </r>
  </si>
  <si>
    <r>
      <t>Carbonates (1000</t>
    </r>
    <r>
      <rPr>
        <b/>
        <sz val="11"/>
        <color theme="1"/>
        <rFont val="Calibri"/>
        <family val="2"/>
      </rPr>
      <t>°C 2hr)</t>
    </r>
  </si>
  <si>
    <t>%OM</t>
  </si>
  <si>
    <t>%Carbonates</t>
  </si>
  <si>
    <t>Moisture Content %</t>
  </si>
  <si>
    <t>((wet weight-dry weight)/(dry weight))*100%</t>
  </si>
  <si>
    <t>Average Plot %</t>
  </si>
  <si>
    <r>
      <t>BD (g/cm</t>
    </r>
    <r>
      <rPr>
        <b/>
        <sz val="11"/>
        <color theme="1"/>
        <rFont val="Calibri"/>
        <family val="2"/>
      </rPr>
      <t>³)</t>
    </r>
  </si>
  <si>
    <r>
      <t>Volume (cm</t>
    </r>
    <r>
      <rPr>
        <b/>
        <sz val="11"/>
        <color theme="1"/>
        <rFont val="Calibri"/>
        <family val="2"/>
      </rPr>
      <t>³</t>
    </r>
    <r>
      <rPr>
        <b/>
        <sz val="11"/>
        <color theme="1"/>
        <rFont val="Calibri"/>
        <family val="2"/>
        <scheme val="minor"/>
      </rPr>
      <t>)</t>
    </r>
  </si>
  <si>
    <r>
      <t>(pi)(r)</t>
    </r>
    <r>
      <rPr>
        <sz val="11"/>
        <color theme="1"/>
        <rFont val="Calibri"/>
        <family val="2"/>
      </rPr>
      <t>²(h)</t>
    </r>
  </si>
  <si>
    <t>Depth (cm)</t>
  </si>
  <si>
    <t>Average Plot BD</t>
  </si>
  <si>
    <t>dia 1.5in</t>
  </si>
  <si>
    <t>r .75in</t>
  </si>
  <si>
    <t>all in to cm</t>
  </si>
  <si>
    <t>Min</t>
  </si>
  <si>
    <t>Q1</t>
  </si>
  <si>
    <t>Median</t>
  </si>
  <si>
    <t>Q3</t>
  </si>
  <si>
    <t>Max</t>
  </si>
  <si>
    <t>Plot 1</t>
  </si>
  <si>
    <t>Plot 2</t>
  </si>
  <si>
    <t>Plot 3</t>
  </si>
  <si>
    <t>Plot 4</t>
  </si>
  <si>
    <t>Plot 5</t>
  </si>
  <si>
    <t>Plot 6</t>
  </si>
  <si>
    <t>Plot 7</t>
  </si>
  <si>
    <t>Plot 8</t>
  </si>
  <si>
    <t>Plot 9</t>
  </si>
  <si>
    <t>Plot 10</t>
  </si>
  <si>
    <t>Plot 11</t>
  </si>
  <si>
    <t xml:space="preserve">Plot 12 </t>
  </si>
  <si>
    <t>Plot 13</t>
  </si>
  <si>
    <t>Box 1- hidden</t>
  </si>
  <si>
    <t>Box 2- lower</t>
  </si>
  <si>
    <t>Box 3-upper</t>
  </si>
  <si>
    <t>Whisker Top</t>
  </si>
  <si>
    <t>Whisker Bottom</t>
  </si>
  <si>
    <t>Reference Plots</t>
  </si>
  <si>
    <t>Experimental Plots</t>
  </si>
  <si>
    <t>3,5,6,7,8,13</t>
  </si>
  <si>
    <t>1,2,4,9,10,11,12</t>
  </si>
  <si>
    <t>Starting Weight</t>
  </si>
  <si>
    <t>Crucible Weight</t>
  </si>
  <si>
    <r>
      <t>Organic Matter (550</t>
    </r>
    <r>
      <rPr>
        <b/>
        <sz val="11"/>
        <color theme="1"/>
        <rFont val="Calibri"/>
        <family val="2"/>
      </rPr>
      <t>°C 4hr)</t>
    </r>
  </si>
  <si>
    <t>Average %</t>
  </si>
  <si>
    <t>Coarse-silty over sandy or sandy-skeletal, carbonatic over mixed, mesic Histic Humaquepts</t>
  </si>
  <si>
    <t>reference</t>
  </si>
  <si>
    <t>forest</t>
  </si>
  <si>
    <t>field</t>
  </si>
  <si>
    <t>houghton lake reason for high caco3 levels</t>
  </si>
  <si>
    <t>https://www.nature.org/en-us/get-involved/how-to-help/places-we-protect/houghton-lake/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</si>
</sst>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6" x14ac:knownFonts="1">
    <font>
      <sz val="11"/>
      <color theme="1"/>
      <name val="Calibri"/>
      <family val="2"/>
      <scheme val="minor"/>
    </font>
    <font>
      <b/>
      <sz val="11"/>
      <color theme="1"/>
      <name val="Calibri"/>
      <family val="2"/>
      <scheme val="minor"/>
    </font>
    <font>
      <b/>
      <sz val="11"/>
      <color theme="1"/>
      <name val="Calibri"/>
      <family val="2"/>
    </font>
    <font>
      <sz val="11"/>
      <color theme="1"/>
      <name val="Calibri"/>
      <family val="2"/>
    </font>
    <font>
      <b/>
      <sz val="11"/>
      <color theme="0"/>
      <name val="Calibri"/>
      <family val="2"/>
      <scheme val="minor"/>
    </font>
    <font>
      <u/>
      <sz val="11"/>
      <color theme="10"/>
      <name val="Calibri"/>
      <family val="2"/>
      <scheme val="minor"/>
    </font>
  </fonts>
  <fills count="7">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
      <patternFill patternType="solid">
        <fgColor rgb="FFFFFF00"/>
        <bgColor indexed="64"/>
      </patternFill>
    </fill>
    <fill>
      <patternFill patternType="solid">
        <fgColor theme="4" tint="0.39997558519241921"/>
        <bgColor indexed="64"/>
      </patternFill>
    </fill>
    <fill>
      <patternFill patternType="solid">
        <fgColor theme="9"/>
        <bgColor indexed="64"/>
      </patternFill>
    </fill>
  </fills>
  <borders count="7">
    <border>
      <left/>
      <right/>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s>
  <cellStyleXfs count="2">
    <xf numFmtId="0" fontId="0" fillId="0" borderId="0"/>
    <xf numFmtId="0" fontId="5" fillId="0" borderId="0" applyNumberFormat="0" applyFill="0" applyBorder="0" applyAlignment="0" applyProtection="0"/>
  </cellStyleXfs>
  <cellXfs count="41">
    <xf numFmtId="0" fontId="0" fillId="0" borderId="0" xfId="0"/>
    <xf numFmtId="0" fontId="0" fillId="0" borderId="0" xfId="0" applyAlignment="1">
      <alignment horizontal="center"/>
    </xf>
    <xf numFmtId="15" fontId="0" fillId="0" borderId="0" xfId="0" applyNumberFormat="1" applyAlignment="1">
      <alignment horizontal="center"/>
    </xf>
    <xf numFmtId="0" fontId="1" fillId="0" borderId="0" xfId="0" applyFont="1" applyAlignment="1">
      <alignment horizontal="center"/>
    </xf>
    <xf numFmtId="0" fontId="0" fillId="0" borderId="0" xfId="0" applyAlignment="1">
      <alignment horizontal="left"/>
    </xf>
    <xf numFmtId="0" fontId="1" fillId="0" borderId="0" xfId="0" applyFont="1" applyAlignment="1">
      <alignment horizontal="left"/>
    </xf>
    <xf numFmtId="0" fontId="1" fillId="0" borderId="0" xfId="0" applyFont="1"/>
    <xf numFmtId="2" fontId="0" fillId="0" borderId="0" xfId="0" applyNumberFormat="1"/>
    <xf numFmtId="2" fontId="1" fillId="0" borderId="0" xfId="0" applyNumberFormat="1" applyFont="1"/>
    <xf numFmtId="164" fontId="1" fillId="0" borderId="0" xfId="0" applyNumberFormat="1" applyFont="1" applyAlignment="1">
      <alignment horizontal="center"/>
    </xf>
    <xf numFmtId="164" fontId="0" fillId="0" borderId="0" xfId="0" applyNumberFormat="1" applyAlignment="1">
      <alignment horizontal="center"/>
    </xf>
    <xf numFmtId="164" fontId="1" fillId="0" borderId="0" xfId="0" applyNumberFormat="1" applyFont="1"/>
    <xf numFmtId="164" fontId="0" fillId="0" borderId="0" xfId="0" applyNumberFormat="1"/>
    <xf numFmtId="0" fontId="0" fillId="3" borderId="1" xfId="0" applyFont="1" applyFill="1" applyBorder="1" applyAlignment="1">
      <alignment horizontal="center"/>
    </xf>
    <xf numFmtId="0" fontId="0" fillId="3" borderId="2" xfId="0" applyFont="1" applyFill="1" applyBorder="1" applyAlignment="1">
      <alignment horizontal="center"/>
    </xf>
    <xf numFmtId="0" fontId="0" fillId="3" borderId="2" xfId="0" applyFont="1" applyFill="1" applyBorder="1" applyAlignment="1">
      <alignment horizontal="left"/>
    </xf>
    <xf numFmtId="0" fontId="0" fillId="3" borderId="3" xfId="0" applyFont="1"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4" fillId="2" borderId="5" xfId="0" applyFont="1" applyFill="1" applyBorder="1" applyAlignment="1">
      <alignment horizontal="left"/>
    </xf>
    <xf numFmtId="0" fontId="4" fillId="2" borderId="6" xfId="0" applyFont="1" applyFill="1" applyBorder="1" applyAlignment="1">
      <alignment horizontal="center"/>
    </xf>
    <xf numFmtId="0" fontId="0" fillId="3" borderId="4" xfId="0" applyFont="1" applyFill="1" applyBorder="1" applyAlignment="1">
      <alignment horizontal="center"/>
    </xf>
    <xf numFmtId="0" fontId="0" fillId="3" borderId="5" xfId="0" applyFont="1" applyFill="1" applyBorder="1" applyAlignment="1">
      <alignment horizontal="center"/>
    </xf>
    <xf numFmtId="0" fontId="0" fillId="3" borderId="5" xfId="0" applyFont="1" applyFill="1" applyBorder="1" applyAlignment="1">
      <alignment horizontal="left"/>
    </xf>
    <xf numFmtId="0" fontId="0" fillId="3" borderId="6" xfId="0" applyFont="1" applyFill="1" applyBorder="1" applyAlignment="1">
      <alignment horizontal="center"/>
    </xf>
    <xf numFmtId="0" fontId="0" fillId="0" borderId="4" xfId="0" applyFont="1" applyBorder="1" applyAlignment="1">
      <alignment horizontal="center"/>
    </xf>
    <xf numFmtId="0" fontId="0" fillId="0" borderId="5" xfId="0" applyFont="1" applyBorder="1" applyAlignment="1">
      <alignment horizontal="center"/>
    </xf>
    <xf numFmtId="0" fontId="0" fillId="0" borderId="5" xfId="0" applyFont="1" applyBorder="1" applyAlignment="1">
      <alignment horizontal="left"/>
    </xf>
    <xf numFmtId="0" fontId="0" fillId="0" borderId="6" xfId="0" applyFont="1" applyBorder="1" applyAlignment="1">
      <alignment horizontal="center"/>
    </xf>
    <xf numFmtId="9" fontId="0" fillId="0" borderId="0" xfId="0" applyNumberFormat="1" applyAlignment="1">
      <alignment horizontal="center"/>
    </xf>
    <xf numFmtId="0" fontId="1" fillId="4" borderId="0" xfId="0" applyFont="1" applyFill="1"/>
    <xf numFmtId="164" fontId="1" fillId="4" borderId="0" xfId="0" applyNumberFormat="1" applyFont="1" applyFill="1"/>
    <xf numFmtId="0" fontId="0" fillId="4" borderId="0" xfId="0" applyFill="1"/>
    <xf numFmtId="164" fontId="1" fillId="5" borderId="0" xfId="0" applyNumberFormat="1" applyFont="1" applyFill="1"/>
    <xf numFmtId="0" fontId="1" fillId="5" borderId="0" xfId="0" applyFont="1" applyFill="1" applyAlignment="1">
      <alignment horizontal="center"/>
    </xf>
    <xf numFmtId="0" fontId="0" fillId="5" borderId="0" xfId="0" applyFill="1"/>
    <xf numFmtId="164" fontId="1" fillId="6" borderId="0" xfId="0" applyNumberFormat="1" applyFont="1" applyFill="1"/>
    <xf numFmtId="0" fontId="0" fillId="6" borderId="0" xfId="0" applyFill="1"/>
    <xf numFmtId="0" fontId="5" fillId="0" borderId="0" xfId="1"/>
    <xf numFmtId="15" fontId="0" fillId="4" borderId="0" xfId="0" applyNumberFormat="1" applyFill="1" applyAlignment="1">
      <alignment horizontal="center"/>
    </xf>
    <xf numFmtId="0" fontId="0" fillId="4" borderId="0" xfId="0" applyFill="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LOI</a:t>
            </a:r>
            <a:r>
              <a:rPr lang="en-US" baseline="0"/>
              <a:t> Organic Matter</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spPr>
            <a:noFill/>
            <a:ln>
              <a:noFill/>
            </a:ln>
            <a:effectLst/>
          </c:spPr>
          <c:invertIfNegative val="0"/>
          <c:errBars>
            <c:errBarType val="minus"/>
            <c:errValType val="cust"/>
            <c:noEndCap val="0"/>
            <c:plus>
              <c:numLit>
                <c:formatCode>General</c:formatCode>
                <c:ptCount val="1"/>
                <c:pt idx="0">
                  <c:v>1</c:v>
                </c:pt>
              </c:numLit>
            </c:plus>
            <c:minus>
              <c:numRef>
                <c:f>'LOI Analysis'!$B$84:$N$84</c:f>
                <c:numCache>
                  <c:formatCode>General</c:formatCode>
                  <c:ptCount val="13"/>
                  <c:pt idx="0">
                    <c:v>1.1502992982922624</c:v>
                  </c:pt>
                  <c:pt idx="1">
                    <c:v>0.62728411798251793</c:v>
                  </c:pt>
                  <c:pt idx="2">
                    <c:v>2.0827951810261194</c:v>
                  </c:pt>
                  <c:pt idx="3">
                    <c:v>0.34820697612985607</c:v>
                  </c:pt>
                  <c:pt idx="4">
                    <c:v>1.5024205234445631</c:v>
                  </c:pt>
                  <c:pt idx="5">
                    <c:v>1.6051071890199413</c:v>
                  </c:pt>
                  <c:pt idx="6">
                    <c:v>3.3609599915133295</c:v>
                  </c:pt>
                  <c:pt idx="7">
                    <c:v>0.14031485189412862</c:v>
                  </c:pt>
                  <c:pt idx="8">
                    <c:v>2.0134906661988694</c:v>
                  </c:pt>
                  <c:pt idx="9">
                    <c:v>9.1876908348984987E-2</c:v>
                  </c:pt>
                  <c:pt idx="10">
                    <c:v>0.3430497691106984</c:v>
                  </c:pt>
                  <c:pt idx="11">
                    <c:v>0.94666468379011182</c:v>
                  </c:pt>
                  <c:pt idx="12">
                    <c:v>0.55012402858326848</c:v>
                  </c:pt>
                </c:numCache>
              </c:numRef>
            </c:minus>
            <c:spPr>
              <a:noFill/>
              <a:ln w="9525" cap="flat" cmpd="sng" algn="ctr">
                <a:solidFill>
                  <a:schemeClr val="tx1">
                    <a:lumMod val="65000"/>
                    <a:lumOff val="35000"/>
                  </a:schemeClr>
                </a:solidFill>
                <a:round/>
              </a:ln>
              <a:effectLst/>
            </c:spPr>
          </c:errBars>
          <c:val>
            <c:numRef>
              <c:f>'LOI Analysis'!$B$79:$N$79</c:f>
              <c:numCache>
                <c:formatCode>0.0000</c:formatCode>
                <c:ptCount val="13"/>
                <c:pt idx="0">
                  <c:v>4.3445704101957476</c:v>
                </c:pt>
                <c:pt idx="1">
                  <c:v>4.5339084591420953</c:v>
                </c:pt>
                <c:pt idx="2">
                  <c:v>11.218332275082954</c:v>
                </c:pt>
                <c:pt idx="3">
                  <c:v>2.203442786365724</c:v>
                </c:pt>
                <c:pt idx="4">
                  <c:v>4.1900678560671745</c:v>
                </c:pt>
                <c:pt idx="5">
                  <c:v>8.6940222207075379</c:v>
                </c:pt>
                <c:pt idx="6">
                  <c:v>31.349345542488972</c:v>
                </c:pt>
                <c:pt idx="7">
                  <c:v>11.997895648944745</c:v>
                </c:pt>
                <c:pt idx="8">
                  <c:v>9.9449701921873661</c:v>
                </c:pt>
                <c:pt idx="9">
                  <c:v>3.3180397632821363</c:v>
                </c:pt>
                <c:pt idx="10">
                  <c:v>3.0401106500691468</c:v>
                </c:pt>
                <c:pt idx="11">
                  <c:v>6.6850350310949862</c:v>
                </c:pt>
                <c:pt idx="12">
                  <c:v>5.0212344091207557</c:v>
                </c:pt>
              </c:numCache>
            </c:numRef>
          </c:val>
          <c:extLst>
            <c:ext xmlns:c16="http://schemas.microsoft.com/office/drawing/2014/chart" uri="{C3380CC4-5D6E-409C-BE32-E72D297353CC}">
              <c16:uniqueId val="{00000000-A5F1-4A4A-B8B0-B02EE23E4263}"/>
            </c:ext>
          </c:extLst>
        </c:ser>
        <c:ser>
          <c:idx val="1"/>
          <c:order val="1"/>
          <c:spPr>
            <a:solidFill>
              <a:schemeClr val="accent3"/>
            </a:solidFill>
            <a:ln w="12700" cap="flat" cmpd="sng" algn="ctr">
              <a:solidFill>
                <a:schemeClr val="accent3">
                  <a:shade val="50000"/>
                </a:schemeClr>
              </a:solidFill>
              <a:prstDash val="solid"/>
              <a:miter lim="800000"/>
            </a:ln>
            <a:effectLst/>
          </c:spPr>
          <c:invertIfNegative val="0"/>
          <c:val>
            <c:numRef>
              <c:f>'LOI Analysis'!$B$80:$N$80</c:f>
              <c:numCache>
                <c:formatCode>0.0000</c:formatCode>
                <c:ptCount val="13"/>
                <c:pt idx="0">
                  <c:v>0.28142472470033741</c:v>
                </c:pt>
                <c:pt idx="1">
                  <c:v>4.1475389166349075E-2</c:v>
                </c:pt>
                <c:pt idx="2">
                  <c:v>2.5101629868593101</c:v>
                </c:pt>
                <c:pt idx="3">
                  <c:v>0.19988761152072776</c:v>
                </c:pt>
                <c:pt idx="4">
                  <c:v>1.4584377924384473</c:v>
                </c:pt>
                <c:pt idx="5">
                  <c:v>0.46681416027510458</c:v>
                </c:pt>
                <c:pt idx="6">
                  <c:v>1.68936899633756</c:v>
                </c:pt>
                <c:pt idx="7">
                  <c:v>6.4878788192666264</c:v>
                </c:pt>
                <c:pt idx="8">
                  <c:v>8.2020361118940954E-2</c:v>
                </c:pt>
                <c:pt idx="9">
                  <c:v>1.2829246731951294E-2</c:v>
                </c:pt>
                <c:pt idx="10">
                  <c:v>3.8765066169021978E-4</c:v>
                </c:pt>
                <c:pt idx="11">
                  <c:v>0.41832001376187655</c:v>
                </c:pt>
                <c:pt idx="12">
                  <c:v>0.20416049440956208</c:v>
                </c:pt>
              </c:numCache>
            </c:numRef>
          </c:val>
          <c:extLst>
            <c:ext xmlns:c16="http://schemas.microsoft.com/office/drawing/2014/chart" uri="{C3380CC4-5D6E-409C-BE32-E72D297353CC}">
              <c16:uniqueId val="{00000001-A5F1-4A4A-B8B0-B02EE23E4263}"/>
            </c:ext>
          </c:extLst>
        </c:ser>
        <c:ser>
          <c:idx val="2"/>
          <c:order val="2"/>
          <c:spPr>
            <a:solidFill>
              <a:schemeClr val="accent3"/>
            </a:solidFill>
            <a:ln w="12700" cap="flat" cmpd="sng" algn="ctr">
              <a:solidFill>
                <a:schemeClr val="accent3">
                  <a:shade val="50000"/>
                </a:schemeClr>
              </a:solidFill>
              <a:prstDash val="solid"/>
              <a:miter lim="800000"/>
            </a:ln>
            <a:effectLst/>
          </c:spPr>
          <c:invertIfNegative val="0"/>
          <c:errBars>
            <c:errBarType val="plus"/>
            <c:errValType val="cust"/>
            <c:noEndCap val="0"/>
            <c:plus>
              <c:numRef>
                <c:f>'LOI Analysis'!$B$83:$N$83</c:f>
                <c:numCache>
                  <c:formatCode>General</c:formatCode>
                  <c:ptCount val="13"/>
                  <c:pt idx="0">
                    <c:v>0</c:v>
                  </c:pt>
                  <c:pt idx="1">
                    <c:v>0.60100802500758554</c:v>
                  </c:pt>
                  <c:pt idx="2">
                    <c:v>9.6461542658439896</c:v>
                  </c:pt>
                  <c:pt idx="3">
                    <c:v>0.10019430491412695</c:v>
                  </c:pt>
                  <c:pt idx="4">
                    <c:v>0.20043242716506349</c:v>
                  </c:pt>
                  <c:pt idx="5">
                    <c:v>0.12593619458662175</c:v>
                  </c:pt>
                  <c:pt idx="6">
                    <c:v>7.7847789422388161</c:v>
                  </c:pt>
                  <c:pt idx="7">
                    <c:v>2.316163594054764</c:v>
                  </c:pt>
                  <c:pt idx="8">
                    <c:v>0.28311709621479508</c:v>
                  </c:pt>
                  <c:pt idx="9">
                    <c:v>2.9318126984955395E-2</c:v>
                  </c:pt>
                  <c:pt idx="10">
                    <c:v>0.10863432769916681</c:v>
                  </c:pt>
                  <c:pt idx="11">
                    <c:v>1.8612518023845537</c:v>
                  </c:pt>
                  <c:pt idx="12">
                    <c:v>0.98722935947861057</c:v>
                  </c:pt>
                </c:numCache>
              </c:numRef>
            </c:plus>
            <c:minus>
              <c:numLit>
                <c:formatCode>General</c:formatCode>
                <c:ptCount val="1"/>
                <c:pt idx="0">
                  <c:v>1</c:v>
                </c:pt>
              </c:numLit>
            </c:minus>
            <c:spPr>
              <a:noFill/>
              <a:ln w="9525" cap="flat" cmpd="sng" algn="ctr">
                <a:solidFill>
                  <a:schemeClr val="tx1">
                    <a:lumMod val="65000"/>
                    <a:lumOff val="35000"/>
                  </a:schemeClr>
                </a:solidFill>
                <a:round/>
              </a:ln>
              <a:effectLst/>
            </c:spPr>
          </c:errBars>
          <c:val>
            <c:numRef>
              <c:f>'LOI Analysis'!$B$81:$N$81</c:f>
              <c:numCache>
                <c:formatCode>0.0000</c:formatCode>
                <c:ptCount val="13"/>
                <c:pt idx="0">
                  <c:v>0.12501366212310039</c:v>
                </c:pt>
                <c:pt idx="1">
                  <c:v>4.2774600761484649E-2</c:v>
                </c:pt>
                <c:pt idx="2">
                  <c:v>11.031506100393919</c:v>
                </c:pt>
                <c:pt idx="3">
                  <c:v>0.22712712351748676</c:v>
                </c:pt>
                <c:pt idx="4">
                  <c:v>0.29171033157654946</c:v>
                </c:pt>
                <c:pt idx="5">
                  <c:v>0.69000956736999974</c:v>
                </c:pt>
                <c:pt idx="6">
                  <c:v>1.6854670924113506</c:v>
                </c:pt>
                <c:pt idx="7">
                  <c:v>2.8585278416019122</c:v>
                </c:pt>
                <c:pt idx="8">
                  <c:v>0.35268104190875427</c:v>
                </c:pt>
                <c:pt idx="9">
                  <c:v>0.17674854325817702</c:v>
                </c:pt>
                <c:pt idx="10">
                  <c:v>6.5916793608784552E-2</c:v>
                </c:pt>
                <c:pt idx="11">
                  <c:v>9.8727757871159838E-2</c:v>
                </c:pt>
                <c:pt idx="12">
                  <c:v>1.0179851129460653</c:v>
                </c:pt>
              </c:numCache>
            </c:numRef>
          </c:val>
          <c:extLst>
            <c:ext xmlns:c16="http://schemas.microsoft.com/office/drawing/2014/chart" uri="{C3380CC4-5D6E-409C-BE32-E72D297353CC}">
              <c16:uniqueId val="{00000002-A5F1-4A4A-B8B0-B02EE23E4263}"/>
            </c:ext>
          </c:extLst>
        </c:ser>
        <c:dLbls>
          <c:showLegendKey val="0"/>
          <c:showVal val="0"/>
          <c:showCatName val="0"/>
          <c:showSerName val="0"/>
          <c:showPercent val="0"/>
          <c:showBubbleSize val="0"/>
        </c:dLbls>
        <c:gapWidth val="150"/>
        <c:overlap val="100"/>
        <c:axId val="333273536"/>
        <c:axId val="406564000"/>
      </c:barChart>
      <c:catAx>
        <c:axId val="33327353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Plot </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6564000"/>
        <c:crosses val="autoZero"/>
        <c:auto val="1"/>
        <c:lblAlgn val="ctr"/>
        <c:lblOffset val="100"/>
        <c:noMultiLvlLbl val="0"/>
      </c:catAx>
      <c:valAx>
        <c:axId val="406564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Percent Organic Matter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332735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LOI Carbonates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'LOI Analysis'!$A$98</c:f>
              <c:strCache>
                <c:ptCount val="1"/>
                <c:pt idx="0">
                  <c:v>Box 1- hidden</c:v>
                </c:pt>
              </c:strCache>
            </c:strRef>
          </c:tx>
          <c:spPr>
            <a:noFill/>
            <a:ln>
              <a:noFill/>
            </a:ln>
            <a:effectLst/>
          </c:spPr>
          <c:invertIfNegative val="0"/>
          <c:errBars>
            <c:errBarType val="minus"/>
            <c:errValType val="cust"/>
            <c:noEndCap val="0"/>
            <c:plus>
              <c:numLit>
                <c:formatCode>General</c:formatCode>
                <c:ptCount val="1"/>
                <c:pt idx="0">
                  <c:v>1</c:v>
                </c:pt>
              </c:numLit>
            </c:plus>
            <c:minus>
              <c:numRef>
                <c:f>'LOI Analysis'!$B$103:$N$103</c:f>
                <c:numCache>
                  <c:formatCode>General</c:formatCode>
                  <c:ptCount val="13"/>
                  <c:pt idx="0">
                    <c:v>0.10385496214600282</c:v>
                  </c:pt>
                  <c:pt idx="1">
                    <c:v>3.1863110510259252E-2</c:v>
                  </c:pt>
                  <c:pt idx="2">
                    <c:v>1.3131490848891554</c:v>
                  </c:pt>
                  <c:pt idx="3">
                    <c:v>3.741486269323635E-3</c:v>
                  </c:pt>
                  <c:pt idx="4">
                    <c:v>8.0749681741900947E-2</c:v>
                  </c:pt>
                  <c:pt idx="5">
                    <c:v>1.8917253782949714</c:v>
                  </c:pt>
                  <c:pt idx="6">
                    <c:v>6.1302432563976765</c:v>
                  </c:pt>
                  <c:pt idx="7">
                    <c:v>0.10195339574472562</c:v>
                  </c:pt>
                  <c:pt idx="8">
                    <c:v>3.8255498215378658E-2</c:v>
                  </c:pt>
                  <c:pt idx="9">
                    <c:v>1.4456430557625799E-2</c:v>
                  </c:pt>
                  <c:pt idx="10">
                    <c:v>8.2131823270570337E-3</c:v>
                  </c:pt>
                  <c:pt idx="11">
                    <c:v>3.9729417876992246E-2</c:v>
                  </c:pt>
                  <c:pt idx="12">
                    <c:v>0.13503101225961012</c:v>
                  </c:pt>
                </c:numCache>
              </c:numRef>
            </c:minus>
            <c:spPr>
              <a:noFill/>
              <a:ln w="9525" cap="flat" cmpd="sng" algn="ctr">
                <a:solidFill>
                  <a:schemeClr val="tx1">
                    <a:lumMod val="65000"/>
                    <a:lumOff val="35000"/>
                  </a:schemeClr>
                </a:solidFill>
                <a:round/>
              </a:ln>
              <a:effectLst/>
            </c:spPr>
          </c:errBars>
          <c:val>
            <c:numRef>
              <c:f>'LOI Analysis'!$B$98:$N$98</c:f>
              <c:numCache>
                <c:formatCode>0.0000</c:formatCode>
                <c:ptCount val="13"/>
                <c:pt idx="0">
                  <c:v>0.49756744803181407</c:v>
                </c:pt>
                <c:pt idx="1">
                  <c:v>0.5559407338931075</c:v>
                </c:pt>
                <c:pt idx="2">
                  <c:v>6.9388641249314187</c:v>
                </c:pt>
                <c:pt idx="3">
                  <c:v>0.32362008118399233</c:v>
                </c:pt>
                <c:pt idx="4">
                  <c:v>0.29395969360356794</c:v>
                </c:pt>
                <c:pt idx="5">
                  <c:v>37.003561887800494</c:v>
                </c:pt>
                <c:pt idx="6">
                  <c:v>24.294014968556464</c:v>
                </c:pt>
                <c:pt idx="7">
                  <c:v>1.5566008541189578</c:v>
                </c:pt>
                <c:pt idx="8">
                  <c:v>0.30224705048571604</c:v>
                </c:pt>
                <c:pt idx="9">
                  <c:v>0.26716158547398272</c:v>
                </c:pt>
                <c:pt idx="10">
                  <c:v>0.35131396957124755</c:v>
                </c:pt>
                <c:pt idx="11">
                  <c:v>0.66361038005491157</c:v>
                </c:pt>
                <c:pt idx="12">
                  <c:v>2.0594401282525387</c:v>
                </c:pt>
              </c:numCache>
            </c:numRef>
          </c:val>
          <c:extLst>
            <c:ext xmlns:c16="http://schemas.microsoft.com/office/drawing/2014/chart" uri="{C3380CC4-5D6E-409C-BE32-E72D297353CC}">
              <c16:uniqueId val="{00000000-AE0D-402A-982B-E5AFEE020231}"/>
            </c:ext>
          </c:extLst>
        </c:ser>
        <c:ser>
          <c:idx val="1"/>
          <c:order val="1"/>
          <c:tx>
            <c:strRef>
              <c:f>'LOI Analysis'!$A$99</c:f>
              <c:strCache>
                <c:ptCount val="1"/>
                <c:pt idx="0">
                  <c:v>Box 2- lower</c:v>
                </c:pt>
              </c:strCache>
            </c:strRef>
          </c:tx>
          <c:spPr>
            <a:solidFill>
              <a:schemeClr val="accent3"/>
            </a:solidFill>
            <a:ln w="12700" cap="flat" cmpd="sng" algn="ctr">
              <a:solidFill>
                <a:schemeClr val="accent3">
                  <a:shade val="50000"/>
                </a:schemeClr>
              </a:solidFill>
              <a:prstDash val="solid"/>
              <a:miter lim="800000"/>
            </a:ln>
            <a:effectLst/>
          </c:spPr>
          <c:invertIfNegative val="0"/>
          <c:val>
            <c:numRef>
              <c:f>'LOI Analysis'!$B$99:$N$99</c:f>
              <c:numCache>
                <c:formatCode>0.0000</c:formatCode>
                <c:ptCount val="13"/>
                <c:pt idx="0">
                  <c:v>4.8187874242106354E-2</c:v>
                </c:pt>
                <c:pt idx="1">
                  <c:v>0.14379566677785949</c:v>
                </c:pt>
                <c:pt idx="2">
                  <c:v>2.9937052706752443</c:v>
                </c:pt>
                <c:pt idx="3">
                  <c:v>2.9391941990197512E-2</c:v>
                </c:pt>
                <c:pt idx="4">
                  <c:v>4.6206491751594581E-2</c:v>
                </c:pt>
                <c:pt idx="5">
                  <c:v>2.8678586604762302E-2</c:v>
                </c:pt>
                <c:pt idx="6">
                  <c:v>1.5496198399073791</c:v>
                </c:pt>
                <c:pt idx="7">
                  <c:v>0.12257557807612085</c:v>
                </c:pt>
                <c:pt idx="8">
                  <c:v>5.8950997616983858E-3</c:v>
                </c:pt>
                <c:pt idx="9">
                  <c:v>4.7589042204682075E-4</c:v>
                </c:pt>
                <c:pt idx="10">
                  <c:v>1.8935775985984837E-3</c:v>
                </c:pt>
                <c:pt idx="11">
                  <c:v>6.8500145017933667E-2</c:v>
                </c:pt>
                <c:pt idx="12">
                  <c:v>9.4261178090874864E-2</c:v>
                </c:pt>
              </c:numCache>
            </c:numRef>
          </c:val>
          <c:extLst>
            <c:ext xmlns:c16="http://schemas.microsoft.com/office/drawing/2014/chart" uri="{C3380CC4-5D6E-409C-BE32-E72D297353CC}">
              <c16:uniqueId val="{00000001-AE0D-402A-982B-E5AFEE020231}"/>
            </c:ext>
          </c:extLst>
        </c:ser>
        <c:ser>
          <c:idx val="2"/>
          <c:order val="2"/>
          <c:tx>
            <c:strRef>
              <c:f>'LOI Analysis'!$A$100</c:f>
              <c:strCache>
                <c:ptCount val="1"/>
                <c:pt idx="0">
                  <c:v>Box 3-upper</c:v>
                </c:pt>
              </c:strCache>
            </c:strRef>
          </c:tx>
          <c:spPr>
            <a:solidFill>
              <a:schemeClr val="accent3"/>
            </a:solidFill>
            <a:ln w="12700" cap="flat" cmpd="sng" algn="ctr">
              <a:solidFill>
                <a:schemeClr val="accent3">
                  <a:shade val="50000"/>
                </a:schemeClr>
              </a:solidFill>
              <a:prstDash val="solid"/>
              <a:miter lim="800000"/>
            </a:ln>
            <a:effectLst/>
          </c:spPr>
          <c:invertIfNegative val="0"/>
          <c:errBars>
            <c:errBarType val="plus"/>
            <c:errValType val="cust"/>
            <c:noEndCap val="0"/>
            <c:plus>
              <c:numRef>
                <c:f>'LOI Analysis'!$B$102:$N$102</c:f>
                <c:numCache>
                  <c:formatCode>General</c:formatCode>
                  <c:ptCount val="13"/>
                  <c:pt idx="0">
                    <c:v>0.14537070613440106</c:v>
                  </c:pt>
                  <c:pt idx="1">
                    <c:v>9.32186222525766E-3</c:v>
                  </c:pt>
                  <c:pt idx="2">
                    <c:v>5.7729335875684846</c:v>
                  </c:pt>
                  <c:pt idx="3">
                    <c:v>5.2065690140361554E-2</c:v>
                  </c:pt>
                  <c:pt idx="4">
                    <c:v>2.8815145238925699E-3</c:v>
                  </c:pt>
                  <c:pt idx="5">
                    <c:v>1.4787966721674408</c:v>
                  </c:pt>
                  <c:pt idx="6">
                    <c:v>1.4255706173898481</c:v>
                  </c:pt>
                  <c:pt idx="7">
                    <c:v>0.94860601133858125</c:v>
                  </c:pt>
                  <c:pt idx="8">
                    <c:v>1.5750836039742921E-3</c:v>
                  </c:pt>
                  <c:pt idx="9">
                    <c:v>9.7906161820160709E-2</c:v>
                  </c:pt>
                  <c:pt idx="10">
                    <c:v>2.1585133678713453E-2</c:v>
                  </c:pt>
                  <c:pt idx="11">
                    <c:v>0.12605853113389953</c:v>
                  </c:pt>
                  <c:pt idx="12">
                    <c:v>0.52892536151321901</c:v>
                  </c:pt>
                </c:numCache>
              </c:numRef>
            </c:plus>
            <c:minus>
              <c:numLit>
                <c:formatCode>General</c:formatCode>
                <c:ptCount val="1"/>
                <c:pt idx="0">
                  <c:v>1</c:v>
                </c:pt>
              </c:numLit>
            </c:minus>
            <c:spPr>
              <a:noFill/>
              <a:ln w="9525" cap="flat" cmpd="sng" algn="ctr">
                <a:solidFill>
                  <a:schemeClr val="tx1">
                    <a:lumMod val="65000"/>
                    <a:lumOff val="35000"/>
                  </a:schemeClr>
                </a:solidFill>
                <a:round/>
              </a:ln>
              <a:effectLst/>
            </c:spPr>
          </c:errBars>
          <c:val>
            <c:numRef>
              <c:f>'LOI Analysis'!$B$100:$N$100</c:f>
              <c:numCache>
                <c:formatCode>0.0000</c:formatCode>
                <c:ptCount val="13"/>
                <c:pt idx="0">
                  <c:v>0.14454108254969478</c:v>
                </c:pt>
                <c:pt idx="1">
                  <c:v>8.5682143075395123E-3</c:v>
                </c:pt>
                <c:pt idx="2">
                  <c:v>5.1874646390150154</c:v>
                </c:pt>
                <c:pt idx="3">
                  <c:v>1.5253127734516259E-2</c:v>
                </c:pt>
                <c:pt idx="4">
                  <c:v>4.7977059930942589E-2</c:v>
                </c:pt>
                <c:pt idx="5">
                  <c:v>0.23322303330662919</c:v>
                </c:pt>
                <c:pt idx="6">
                  <c:v>0.42881889951333463</c:v>
                </c:pt>
                <c:pt idx="7">
                  <c:v>1.1371865956161908E-2</c:v>
                </c:pt>
                <c:pt idx="8">
                  <c:v>1.9678214052144982E-2</c:v>
                </c:pt>
                <c:pt idx="9">
                  <c:v>6.9487467086063459E-3</c:v>
                </c:pt>
                <c:pt idx="10">
                  <c:v>1.166317793595123E-2</c:v>
                </c:pt>
                <c:pt idx="11">
                  <c:v>2.1895855330096303E-3</c:v>
                </c:pt>
                <c:pt idx="12">
                  <c:v>4.7442806299396345E-2</c:v>
                </c:pt>
              </c:numCache>
            </c:numRef>
          </c:val>
          <c:extLst>
            <c:ext xmlns:c16="http://schemas.microsoft.com/office/drawing/2014/chart" uri="{C3380CC4-5D6E-409C-BE32-E72D297353CC}">
              <c16:uniqueId val="{00000002-AE0D-402A-982B-E5AFEE020231}"/>
            </c:ext>
          </c:extLst>
        </c:ser>
        <c:dLbls>
          <c:showLegendKey val="0"/>
          <c:showVal val="0"/>
          <c:showCatName val="0"/>
          <c:showSerName val="0"/>
          <c:showPercent val="0"/>
          <c:showBubbleSize val="0"/>
        </c:dLbls>
        <c:gapWidth val="150"/>
        <c:overlap val="100"/>
        <c:axId val="406559296"/>
        <c:axId val="406560864"/>
      </c:barChart>
      <c:catAx>
        <c:axId val="4065592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Plot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6560864"/>
        <c:crosses val="autoZero"/>
        <c:auto val="1"/>
        <c:lblAlgn val="ctr"/>
        <c:lblOffset val="100"/>
        <c:noMultiLvlLbl val="0"/>
      </c:catAx>
      <c:valAx>
        <c:axId val="4065608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Percent Carbonates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65592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Average Bulk Density Values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'Bulk Density'!$K$8</c:f>
              <c:strCache>
                <c:ptCount val="1"/>
                <c:pt idx="0">
                  <c:v>Box 1- hidden</c:v>
                </c:pt>
              </c:strCache>
            </c:strRef>
          </c:tx>
          <c:spPr>
            <a:noFill/>
            <a:ln>
              <a:noFill/>
            </a:ln>
            <a:effectLst/>
          </c:spPr>
          <c:invertIfNegative val="0"/>
          <c:errBars>
            <c:errBarType val="minus"/>
            <c:errValType val="cust"/>
            <c:noEndCap val="0"/>
            <c:plus>
              <c:numLit>
                <c:formatCode>General</c:formatCode>
                <c:ptCount val="1"/>
                <c:pt idx="0">
                  <c:v>1</c:v>
                </c:pt>
              </c:numLit>
            </c:plus>
            <c:minus>
              <c:numRef>
                <c:f>'Bulk Density'!$K$13:$X$13</c:f>
                <c:numCache>
                  <c:formatCode>General</c:formatCode>
                  <c:ptCount val="14"/>
                  <c:pt idx="0">
                    <c:v>0</c:v>
                  </c:pt>
                  <c:pt idx="1">
                    <c:v>0.12663453632252408</c:v>
                  </c:pt>
                  <c:pt idx="2">
                    <c:v>6.9731225195779456E-2</c:v>
                  </c:pt>
                  <c:pt idx="3">
                    <c:v>0.22532907177388803</c:v>
                  </c:pt>
                  <c:pt idx="4">
                    <c:v>9.1330362559880918E-2</c:v>
                  </c:pt>
                  <c:pt idx="5">
                    <c:v>0.19241871103552355</c:v>
                  </c:pt>
                  <c:pt idx="6">
                    <c:v>0.19483079744166676</c:v>
                  </c:pt>
                  <c:pt idx="7">
                    <c:v>2.192805823766647E-2</c:v>
                  </c:pt>
                  <c:pt idx="8">
                    <c:v>7.7552232633880502E-2</c:v>
                  </c:pt>
                  <c:pt idx="9">
                    <c:v>2.1818417946478097E-2</c:v>
                  </c:pt>
                  <c:pt idx="10">
                    <c:v>0.380890371588267</c:v>
                  </c:pt>
                  <c:pt idx="11">
                    <c:v>7.8283167908469453E-2</c:v>
                  </c:pt>
                  <c:pt idx="12">
                    <c:v>1.8331856686689241E-2</c:v>
                  </c:pt>
                  <c:pt idx="13">
                    <c:v>0.17454734357182533</c:v>
                  </c:pt>
                </c:numCache>
              </c:numRef>
            </c:minus>
            <c:spPr>
              <a:noFill/>
              <a:ln w="9525" cap="flat" cmpd="sng" algn="ctr">
                <a:solidFill>
                  <a:schemeClr val="tx1">
                    <a:lumMod val="65000"/>
                    <a:lumOff val="35000"/>
                  </a:schemeClr>
                </a:solidFill>
                <a:round/>
              </a:ln>
              <a:effectLst/>
            </c:spPr>
          </c:errBars>
          <c:cat>
            <c:strRef>
              <c:f>'Bulk Density'!$L$1:$X$1</c:f>
              <c:strCache>
                <c:ptCount val="13"/>
                <c:pt idx="0">
                  <c:v>Plot 1</c:v>
                </c:pt>
                <c:pt idx="1">
                  <c:v>Plot 2</c:v>
                </c:pt>
                <c:pt idx="2">
                  <c:v>Plot 3</c:v>
                </c:pt>
                <c:pt idx="3">
                  <c:v>Plot 4</c:v>
                </c:pt>
                <c:pt idx="4">
                  <c:v>Plot 5</c:v>
                </c:pt>
                <c:pt idx="5">
                  <c:v>Plot 6</c:v>
                </c:pt>
                <c:pt idx="6">
                  <c:v>Plot 7</c:v>
                </c:pt>
                <c:pt idx="7">
                  <c:v>Plot 8</c:v>
                </c:pt>
                <c:pt idx="8">
                  <c:v>Plot 9</c:v>
                </c:pt>
                <c:pt idx="9">
                  <c:v>Plot 10</c:v>
                </c:pt>
                <c:pt idx="10">
                  <c:v>Plot 11</c:v>
                </c:pt>
                <c:pt idx="11">
                  <c:v>Plot 12 </c:v>
                </c:pt>
                <c:pt idx="12">
                  <c:v>Plot 13</c:v>
                </c:pt>
              </c:strCache>
            </c:strRef>
          </c:cat>
          <c:val>
            <c:numRef>
              <c:f>'Bulk Density'!$L$8:$X$8</c:f>
              <c:numCache>
                <c:formatCode>General</c:formatCode>
                <c:ptCount val="13"/>
                <c:pt idx="0">
                  <c:v>1.0650457886034619</c:v>
                </c:pt>
                <c:pt idx="1">
                  <c:v>0.99531456340768232</c:v>
                </c:pt>
                <c:pt idx="2">
                  <c:v>0.4482643305234974</c:v>
                </c:pt>
                <c:pt idx="3">
                  <c:v>1.0969511133392664</c:v>
                </c:pt>
                <c:pt idx="4">
                  <c:v>0.87394276106219826</c:v>
                </c:pt>
                <c:pt idx="5">
                  <c:v>0.60039023454730867</c:v>
                </c:pt>
                <c:pt idx="6">
                  <c:v>0.42891281912875667</c:v>
                </c:pt>
                <c:pt idx="7">
                  <c:v>0.44528576927954766</c:v>
                </c:pt>
                <c:pt idx="8">
                  <c:v>0.82252146449487029</c:v>
                </c:pt>
                <c:pt idx="9">
                  <c:v>1.0916883793622265</c:v>
                </c:pt>
                <c:pt idx="10">
                  <c:v>1.0863160050939984</c:v>
                </c:pt>
                <c:pt idx="11">
                  <c:v>0.73537936105838375</c:v>
                </c:pt>
                <c:pt idx="12">
                  <c:v>0.80311513295453552</c:v>
                </c:pt>
              </c:numCache>
            </c:numRef>
          </c:val>
          <c:extLst>
            <c:ext xmlns:c16="http://schemas.microsoft.com/office/drawing/2014/chart" uri="{C3380CC4-5D6E-409C-BE32-E72D297353CC}">
              <c16:uniqueId val="{00000000-5DF9-40AC-9A60-0AA80ED5D063}"/>
            </c:ext>
          </c:extLst>
        </c:ser>
        <c:ser>
          <c:idx val="1"/>
          <c:order val="1"/>
          <c:tx>
            <c:strRef>
              <c:f>'Bulk Density'!$K$9</c:f>
              <c:strCache>
                <c:ptCount val="1"/>
                <c:pt idx="0">
                  <c:v>Box 2- lower</c:v>
                </c:pt>
              </c:strCache>
            </c:strRef>
          </c:tx>
          <c:spPr>
            <a:solidFill>
              <a:schemeClr val="tx1">
                <a:lumMod val="50000"/>
                <a:lumOff val="50000"/>
              </a:schemeClr>
            </a:solidFill>
            <a:ln w="12700" cap="flat" cmpd="sng" algn="ctr">
              <a:solidFill>
                <a:schemeClr val="dk1"/>
              </a:solidFill>
              <a:prstDash val="solid"/>
              <a:miter lim="800000"/>
            </a:ln>
            <a:effectLst/>
          </c:spPr>
          <c:invertIfNegative val="0"/>
          <c:cat>
            <c:strRef>
              <c:f>'Bulk Density'!$L$1:$X$1</c:f>
              <c:strCache>
                <c:ptCount val="13"/>
                <c:pt idx="0">
                  <c:v>Plot 1</c:v>
                </c:pt>
                <c:pt idx="1">
                  <c:v>Plot 2</c:v>
                </c:pt>
                <c:pt idx="2">
                  <c:v>Plot 3</c:v>
                </c:pt>
                <c:pt idx="3">
                  <c:v>Plot 4</c:v>
                </c:pt>
                <c:pt idx="4">
                  <c:v>Plot 5</c:v>
                </c:pt>
                <c:pt idx="5">
                  <c:v>Plot 6</c:v>
                </c:pt>
                <c:pt idx="6">
                  <c:v>Plot 7</c:v>
                </c:pt>
                <c:pt idx="7">
                  <c:v>Plot 8</c:v>
                </c:pt>
                <c:pt idx="8">
                  <c:v>Plot 9</c:v>
                </c:pt>
                <c:pt idx="9">
                  <c:v>Plot 10</c:v>
                </c:pt>
                <c:pt idx="10">
                  <c:v>Plot 11</c:v>
                </c:pt>
                <c:pt idx="11">
                  <c:v>Plot 12 </c:v>
                </c:pt>
                <c:pt idx="12">
                  <c:v>Plot 13</c:v>
                </c:pt>
              </c:strCache>
            </c:strRef>
          </c:cat>
          <c:val>
            <c:numRef>
              <c:f>'Bulk Density'!$L$9:$X$9</c:f>
              <c:numCache>
                <c:formatCode>General</c:formatCode>
                <c:ptCount val="13"/>
                <c:pt idx="0">
                  <c:v>4.4075397057709464E-2</c:v>
                </c:pt>
                <c:pt idx="1">
                  <c:v>7.7186764996586055E-2</c:v>
                </c:pt>
                <c:pt idx="2">
                  <c:v>0.28150144762604373</c:v>
                </c:pt>
                <c:pt idx="3">
                  <c:v>3.2892087356499733E-3</c:v>
                </c:pt>
                <c:pt idx="4">
                  <c:v>2.9712518912038188E-2</c:v>
                </c:pt>
                <c:pt idx="5">
                  <c:v>4.2211512107508065E-2</c:v>
                </c:pt>
                <c:pt idx="6">
                  <c:v>3.7277699004033549E-3</c:v>
                </c:pt>
                <c:pt idx="7">
                  <c:v>0.23141410793484041</c:v>
                </c:pt>
                <c:pt idx="8">
                  <c:v>0.13683108340303896</c:v>
                </c:pt>
                <c:pt idx="9">
                  <c:v>6.9073383448650105E-3</c:v>
                </c:pt>
                <c:pt idx="10">
                  <c:v>5.9205757241698187E-3</c:v>
                </c:pt>
                <c:pt idx="11">
                  <c:v>0.13779591796549617</c:v>
                </c:pt>
                <c:pt idx="12">
                  <c:v>1.833185668668913E-2</c:v>
                </c:pt>
              </c:numCache>
            </c:numRef>
          </c:val>
          <c:extLst>
            <c:ext xmlns:c16="http://schemas.microsoft.com/office/drawing/2014/chart" uri="{C3380CC4-5D6E-409C-BE32-E72D297353CC}">
              <c16:uniqueId val="{00000001-5DF9-40AC-9A60-0AA80ED5D063}"/>
            </c:ext>
          </c:extLst>
        </c:ser>
        <c:ser>
          <c:idx val="2"/>
          <c:order val="2"/>
          <c:tx>
            <c:strRef>
              <c:f>'Bulk Density'!$K$10</c:f>
              <c:strCache>
                <c:ptCount val="1"/>
                <c:pt idx="0">
                  <c:v>Box 3-upper</c:v>
                </c:pt>
              </c:strCache>
            </c:strRef>
          </c:tx>
          <c:spPr>
            <a:solidFill>
              <a:schemeClr val="tx1">
                <a:lumMod val="50000"/>
                <a:lumOff val="50000"/>
              </a:schemeClr>
            </a:solidFill>
            <a:ln w="12700" cap="flat" cmpd="sng" algn="ctr">
              <a:solidFill>
                <a:schemeClr val="dk1"/>
              </a:solidFill>
              <a:prstDash val="solid"/>
              <a:miter lim="800000"/>
            </a:ln>
            <a:effectLst/>
          </c:spPr>
          <c:invertIfNegative val="0"/>
          <c:errBars>
            <c:errBarType val="plus"/>
            <c:errValType val="cust"/>
            <c:noEndCap val="0"/>
            <c:plus>
              <c:numRef>
                <c:f>'Bulk Density'!$K$12:$X$12</c:f>
                <c:numCache>
                  <c:formatCode>General</c:formatCode>
                  <c:ptCount val="14"/>
                  <c:pt idx="0">
                    <c:v>0</c:v>
                  </c:pt>
                  <c:pt idx="1">
                    <c:v>5.6355109670802817E-2</c:v>
                  </c:pt>
                  <c:pt idx="2">
                    <c:v>1.4801439310424769E-2</c:v>
                  </c:pt>
                  <c:pt idx="3">
                    <c:v>0.53329037634004917</c:v>
                  </c:pt>
                  <c:pt idx="4">
                    <c:v>1.4911079601613197E-2</c:v>
                  </c:pt>
                  <c:pt idx="5">
                    <c:v>0.1107366941002158</c:v>
                  </c:pt>
                  <c:pt idx="6">
                    <c:v>4.5171799969592974E-2</c:v>
                  </c:pt>
                  <c:pt idx="7">
                    <c:v>5.7232232000309524E-2</c:v>
                  </c:pt>
                  <c:pt idx="8">
                    <c:v>3.2563166482934669E-2</c:v>
                  </c:pt>
                  <c:pt idx="9">
                    <c:v>0.11271021934160574</c:v>
                  </c:pt>
                  <c:pt idx="10">
                    <c:v>7.7150218232856504E-2</c:v>
                  </c:pt>
                  <c:pt idx="11">
                    <c:v>0.15261928533415881</c:v>
                  </c:pt>
                  <c:pt idx="12">
                    <c:v>0.25326907264504805</c:v>
                  </c:pt>
                  <c:pt idx="13">
                    <c:v>5.2627339770399462E-2</c:v>
                  </c:pt>
                </c:numCache>
              </c:numRef>
            </c:plus>
            <c:minus>
              <c:numLit>
                <c:formatCode>General</c:formatCode>
                <c:ptCount val="1"/>
                <c:pt idx="0">
                  <c:v>1</c:v>
                </c:pt>
              </c:numLit>
            </c:minus>
            <c:spPr>
              <a:noFill/>
              <a:ln w="9525" cap="flat" cmpd="sng" algn="ctr">
                <a:solidFill>
                  <a:schemeClr val="tx1">
                    <a:lumMod val="65000"/>
                    <a:lumOff val="35000"/>
                  </a:schemeClr>
                </a:solidFill>
                <a:round/>
              </a:ln>
              <a:effectLst/>
            </c:spPr>
          </c:errBars>
          <c:cat>
            <c:strRef>
              <c:f>'Bulk Density'!$L$1:$X$1</c:f>
              <c:strCache>
                <c:ptCount val="13"/>
                <c:pt idx="0">
                  <c:v>Plot 1</c:v>
                </c:pt>
                <c:pt idx="1">
                  <c:v>Plot 2</c:v>
                </c:pt>
                <c:pt idx="2">
                  <c:v>Plot 3</c:v>
                </c:pt>
                <c:pt idx="3">
                  <c:v>Plot 4</c:v>
                </c:pt>
                <c:pt idx="4">
                  <c:v>Plot 5</c:v>
                </c:pt>
                <c:pt idx="5">
                  <c:v>Plot 6</c:v>
                </c:pt>
                <c:pt idx="6">
                  <c:v>Plot 7</c:v>
                </c:pt>
                <c:pt idx="7">
                  <c:v>Plot 8</c:v>
                </c:pt>
                <c:pt idx="8">
                  <c:v>Plot 9</c:v>
                </c:pt>
                <c:pt idx="9">
                  <c:v>Plot 10</c:v>
                </c:pt>
                <c:pt idx="10">
                  <c:v>Plot 11</c:v>
                </c:pt>
                <c:pt idx="11">
                  <c:v>Plot 12 </c:v>
                </c:pt>
                <c:pt idx="12">
                  <c:v>Plot 13</c:v>
                </c:pt>
              </c:strCache>
            </c:strRef>
          </c:cat>
          <c:val>
            <c:numRef>
              <c:f>'Bulk Density'!$L$10:$X$10</c:f>
              <c:numCache>
                <c:formatCode>General</c:formatCode>
                <c:ptCount val="13"/>
                <c:pt idx="0">
                  <c:v>2.1599137364101573E-2</c:v>
                </c:pt>
                <c:pt idx="1">
                  <c:v>0.14329986058315058</c:v>
                </c:pt>
                <c:pt idx="2">
                  <c:v>3.2234245609369716E-2</c:v>
                </c:pt>
                <c:pt idx="3">
                  <c:v>6.1946764521408015E-2</c:v>
                </c:pt>
                <c:pt idx="4">
                  <c:v>3.9689785410176315E-2</c:v>
                </c:pt>
                <c:pt idx="5">
                  <c:v>3.9251224245423044E-2</c:v>
                </c:pt>
                <c:pt idx="6">
                  <c:v>2.2037698528854788E-2</c:v>
                </c:pt>
                <c:pt idx="7">
                  <c:v>3.157640386223981E-2</c:v>
                </c:pt>
                <c:pt idx="8">
                  <c:v>1.6117122804684914E-2</c:v>
                </c:pt>
                <c:pt idx="9">
                  <c:v>0.14680834990117719</c:v>
                </c:pt>
                <c:pt idx="10">
                  <c:v>4.2869353854638081E-2</c:v>
                </c:pt>
                <c:pt idx="11">
                  <c:v>0.1020751110963376</c:v>
                </c:pt>
                <c:pt idx="12">
                  <c:v>0.16016253736791619</c:v>
                </c:pt>
              </c:numCache>
            </c:numRef>
          </c:val>
          <c:extLst>
            <c:ext xmlns:c16="http://schemas.microsoft.com/office/drawing/2014/chart" uri="{C3380CC4-5D6E-409C-BE32-E72D297353CC}">
              <c16:uniqueId val="{00000002-5DF9-40AC-9A60-0AA80ED5D063}"/>
            </c:ext>
          </c:extLst>
        </c:ser>
        <c:dLbls>
          <c:showLegendKey val="0"/>
          <c:showVal val="0"/>
          <c:showCatName val="0"/>
          <c:showSerName val="0"/>
          <c:showPercent val="0"/>
          <c:showBubbleSize val="0"/>
        </c:dLbls>
        <c:gapWidth val="150"/>
        <c:overlap val="100"/>
        <c:axId val="406563608"/>
        <c:axId val="406562432"/>
      </c:barChart>
      <c:catAx>
        <c:axId val="40656360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Plot</a:t>
                </a:r>
                <a:r>
                  <a:rPr lang="en-US" baseline="0"/>
                  <a:t> ID</a:t>
                </a:r>
                <a:endParaRPr lang="en-US"/>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6562432"/>
        <c:crosses val="autoZero"/>
        <c:auto val="1"/>
        <c:lblAlgn val="ctr"/>
        <c:lblOffset val="100"/>
        <c:noMultiLvlLbl val="0"/>
      </c:catAx>
      <c:valAx>
        <c:axId val="406562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Bulk Density</a:t>
                </a:r>
                <a:r>
                  <a:rPr lang="en-US" baseline="0"/>
                  <a:t> (</a:t>
                </a:r>
                <a:r>
                  <a:rPr lang="en-US" baseline="0">
                    <a:solidFill>
                      <a:sysClr val="windowText" lastClr="000000"/>
                    </a:solidFill>
                  </a:rPr>
                  <a:t>g/cm</a:t>
                </a:r>
                <a:r>
                  <a:rPr lang="en-US" b="0" cap="none" spc="0" baseline="0">
                    <a:ln w="0"/>
                    <a:solidFill>
                      <a:sysClr val="windowText" lastClr="000000"/>
                    </a:solidFill>
                    <a:effectLst>
                      <a:outerShdw blurRad="38100" dist="25400" dir="5400000" algn="ctr" rotWithShape="0">
                        <a:srgbClr val="6E747A">
                          <a:alpha val="43000"/>
                        </a:srgbClr>
                      </a:outerShdw>
                    </a:effectLst>
                    <a:latin typeface="Calibri" panose="020F0502020204030204" pitchFamily="34" charset="0"/>
                    <a:cs typeface="Calibri" panose="020F0502020204030204" pitchFamily="34" charset="0"/>
                  </a:rPr>
                  <a:t>³)</a:t>
                </a:r>
                <a:endParaRPr lang="en-US">
                  <a:solidFill>
                    <a:sysClr val="windowText" lastClr="000000"/>
                  </a:solidFill>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656360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Average Moisture Content Values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'Moisture Content'!$K$8</c:f>
              <c:strCache>
                <c:ptCount val="1"/>
                <c:pt idx="0">
                  <c:v>Box 1- hidden</c:v>
                </c:pt>
              </c:strCache>
            </c:strRef>
          </c:tx>
          <c:spPr>
            <a:noFill/>
            <a:ln>
              <a:noFill/>
            </a:ln>
            <a:effectLst/>
          </c:spPr>
          <c:invertIfNegative val="0"/>
          <c:errBars>
            <c:errBarType val="minus"/>
            <c:errValType val="cust"/>
            <c:noEndCap val="0"/>
            <c:plus>
              <c:numLit>
                <c:formatCode>General</c:formatCode>
                <c:ptCount val="1"/>
                <c:pt idx="0">
                  <c:v>1</c:v>
                </c:pt>
              </c:numLit>
            </c:plus>
            <c:minus>
              <c:numRef>
                <c:f>'Moisture Content'!$L$13:$X$13</c:f>
                <c:numCache>
                  <c:formatCode>General</c:formatCode>
                  <c:ptCount val="13"/>
                  <c:pt idx="0">
                    <c:v>1.1514604470910399</c:v>
                  </c:pt>
                  <c:pt idx="1">
                    <c:v>0.15376786547926358</c:v>
                  </c:pt>
                  <c:pt idx="2">
                    <c:v>14.049252769946648</c:v>
                  </c:pt>
                  <c:pt idx="3">
                    <c:v>0.26961987824229672</c:v>
                  </c:pt>
                  <c:pt idx="4">
                    <c:v>2.7852573197350452</c:v>
                  </c:pt>
                  <c:pt idx="5">
                    <c:v>4.0483945148719158</c:v>
                  </c:pt>
                  <c:pt idx="6">
                    <c:v>14.152767219315521</c:v>
                  </c:pt>
                  <c:pt idx="7">
                    <c:v>1.9937989944610948</c:v>
                  </c:pt>
                  <c:pt idx="8">
                    <c:v>1.075417147551871</c:v>
                  </c:pt>
                  <c:pt idx="9">
                    <c:v>0.96627436895820118</c:v>
                  </c:pt>
                  <c:pt idx="10">
                    <c:v>0.64837114480035041</c:v>
                  </c:pt>
                  <c:pt idx="11">
                    <c:v>8.7518016706594075</c:v>
                  </c:pt>
                  <c:pt idx="12">
                    <c:v>0.37621228183994759</c:v>
                  </c:pt>
                </c:numCache>
              </c:numRef>
            </c:minus>
            <c:spPr>
              <a:noFill/>
              <a:ln w="9525" cap="flat" cmpd="sng" algn="ctr">
                <a:solidFill>
                  <a:schemeClr val="tx1">
                    <a:lumMod val="65000"/>
                    <a:lumOff val="35000"/>
                  </a:schemeClr>
                </a:solidFill>
                <a:round/>
              </a:ln>
              <a:effectLst/>
            </c:spPr>
          </c:errBars>
          <c:cat>
            <c:strRef>
              <c:f>'Moisture Content'!$L$1:$X$1</c:f>
              <c:strCache>
                <c:ptCount val="13"/>
                <c:pt idx="0">
                  <c:v>Plot 1</c:v>
                </c:pt>
                <c:pt idx="1">
                  <c:v>Plot 2</c:v>
                </c:pt>
                <c:pt idx="2">
                  <c:v>Plot 3</c:v>
                </c:pt>
                <c:pt idx="3">
                  <c:v>Plot 4</c:v>
                </c:pt>
                <c:pt idx="4">
                  <c:v>Plot 5</c:v>
                </c:pt>
                <c:pt idx="5">
                  <c:v>Plot 6</c:v>
                </c:pt>
                <c:pt idx="6">
                  <c:v>Plot 7</c:v>
                </c:pt>
                <c:pt idx="7">
                  <c:v>Plot 8</c:v>
                </c:pt>
                <c:pt idx="8">
                  <c:v>Plot 9</c:v>
                </c:pt>
                <c:pt idx="9">
                  <c:v>Plot 10</c:v>
                </c:pt>
                <c:pt idx="10">
                  <c:v>Plot 11</c:v>
                </c:pt>
                <c:pt idx="11">
                  <c:v>Plot 12 </c:v>
                </c:pt>
                <c:pt idx="12">
                  <c:v>Plot 13</c:v>
                </c:pt>
              </c:strCache>
            </c:strRef>
          </c:cat>
          <c:val>
            <c:numRef>
              <c:f>'Moisture Content'!$L$8:$X$8</c:f>
              <c:numCache>
                <c:formatCode>General</c:formatCode>
                <c:ptCount val="13"/>
                <c:pt idx="0">
                  <c:v>13.537162857731117</c:v>
                </c:pt>
                <c:pt idx="1">
                  <c:v>6.6286528866714294</c:v>
                </c:pt>
                <c:pt idx="2">
                  <c:v>73.289036423792794</c:v>
                </c:pt>
                <c:pt idx="3">
                  <c:v>2.9982555604012213</c:v>
                </c:pt>
                <c:pt idx="4">
                  <c:v>36.369338853343386</c:v>
                </c:pt>
                <c:pt idx="5">
                  <c:v>65.260881319275484</c:v>
                </c:pt>
                <c:pt idx="6">
                  <c:v>109.37658388241258</c:v>
                </c:pt>
                <c:pt idx="7">
                  <c:v>44.605594198608856</c:v>
                </c:pt>
                <c:pt idx="8">
                  <c:v>18.389702861837591</c:v>
                </c:pt>
                <c:pt idx="9">
                  <c:v>8.6170533293160734</c:v>
                </c:pt>
                <c:pt idx="10">
                  <c:v>5.5938697318007602</c:v>
                </c:pt>
                <c:pt idx="11">
                  <c:v>35.811150175791056</c:v>
                </c:pt>
                <c:pt idx="12">
                  <c:v>39.685021780408803</c:v>
                </c:pt>
              </c:numCache>
            </c:numRef>
          </c:val>
          <c:extLst>
            <c:ext xmlns:c16="http://schemas.microsoft.com/office/drawing/2014/chart" uri="{C3380CC4-5D6E-409C-BE32-E72D297353CC}">
              <c16:uniqueId val="{00000000-6BDC-46FD-88C6-D2DB69DB3E77}"/>
            </c:ext>
          </c:extLst>
        </c:ser>
        <c:ser>
          <c:idx val="1"/>
          <c:order val="1"/>
          <c:tx>
            <c:strRef>
              <c:f>'Moisture Content'!$K$9</c:f>
              <c:strCache>
                <c:ptCount val="1"/>
                <c:pt idx="0">
                  <c:v>Box 2- lower</c:v>
                </c:pt>
              </c:strCache>
            </c:strRef>
          </c:tx>
          <c:spPr>
            <a:solidFill>
              <a:schemeClr val="tx1">
                <a:lumMod val="50000"/>
                <a:lumOff val="50000"/>
              </a:schemeClr>
            </a:solidFill>
            <a:ln w="12700" cap="flat" cmpd="sng" algn="ctr">
              <a:solidFill>
                <a:schemeClr val="dk1"/>
              </a:solidFill>
              <a:prstDash val="solid"/>
              <a:miter lim="800000"/>
            </a:ln>
            <a:effectLst/>
          </c:spPr>
          <c:invertIfNegative val="0"/>
          <c:cat>
            <c:strRef>
              <c:f>'Moisture Content'!$L$1:$X$1</c:f>
              <c:strCache>
                <c:ptCount val="13"/>
                <c:pt idx="0">
                  <c:v>Plot 1</c:v>
                </c:pt>
                <c:pt idx="1">
                  <c:v>Plot 2</c:v>
                </c:pt>
                <c:pt idx="2">
                  <c:v>Plot 3</c:v>
                </c:pt>
                <c:pt idx="3">
                  <c:v>Plot 4</c:v>
                </c:pt>
                <c:pt idx="4">
                  <c:v>Plot 5</c:v>
                </c:pt>
                <c:pt idx="5">
                  <c:v>Plot 6</c:v>
                </c:pt>
                <c:pt idx="6">
                  <c:v>Plot 7</c:v>
                </c:pt>
                <c:pt idx="7">
                  <c:v>Plot 8</c:v>
                </c:pt>
                <c:pt idx="8">
                  <c:v>Plot 9</c:v>
                </c:pt>
                <c:pt idx="9">
                  <c:v>Plot 10</c:v>
                </c:pt>
                <c:pt idx="10">
                  <c:v>Plot 11</c:v>
                </c:pt>
                <c:pt idx="11">
                  <c:v>Plot 12 </c:v>
                </c:pt>
                <c:pt idx="12">
                  <c:v>Plot 13</c:v>
                </c:pt>
              </c:strCache>
            </c:strRef>
          </c:cat>
          <c:val>
            <c:numRef>
              <c:f>'Moisture Content'!$L$9:$X$9</c:f>
              <c:numCache>
                <c:formatCode>General</c:formatCode>
                <c:ptCount val="13"/>
                <c:pt idx="0">
                  <c:v>3.1690451296156663</c:v>
                </c:pt>
                <c:pt idx="1">
                  <c:v>1.2144843682305373</c:v>
                </c:pt>
                <c:pt idx="2">
                  <c:v>12.879915666946999</c:v>
                </c:pt>
                <c:pt idx="3">
                  <c:v>0.22454622797433199</c:v>
                </c:pt>
                <c:pt idx="4">
                  <c:v>6.1338786498741271</c:v>
                </c:pt>
                <c:pt idx="5">
                  <c:v>2.4831289717680818</c:v>
                </c:pt>
                <c:pt idx="6">
                  <c:v>2.382107324131411</c:v>
                </c:pt>
                <c:pt idx="7">
                  <c:v>4.1869754608338923</c:v>
                </c:pt>
                <c:pt idx="8">
                  <c:v>2.5386999705778344</c:v>
                </c:pt>
                <c:pt idx="9">
                  <c:v>1.6823478682887103</c:v>
                </c:pt>
                <c:pt idx="10">
                  <c:v>0.54927718213722798</c:v>
                </c:pt>
                <c:pt idx="11">
                  <c:v>1.9741224492792071</c:v>
                </c:pt>
                <c:pt idx="12">
                  <c:v>11.97368129126356</c:v>
                </c:pt>
              </c:numCache>
            </c:numRef>
          </c:val>
          <c:extLst>
            <c:ext xmlns:c16="http://schemas.microsoft.com/office/drawing/2014/chart" uri="{C3380CC4-5D6E-409C-BE32-E72D297353CC}">
              <c16:uniqueId val="{00000001-6BDC-46FD-88C6-D2DB69DB3E77}"/>
            </c:ext>
          </c:extLst>
        </c:ser>
        <c:ser>
          <c:idx val="2"/>
          <c:order val="2"/>
          <c:tx>
            <c:strRef>
              <c:f>'Moisture Content'!$K$10</c:f>
              <c:strCache>
                <c:ptCount val="1"/>
                <c:pt idx="0">
                  <c:v>Box 3-upper</c:v>
                </c:pt>
              </c:strCache>
            </c:strRef>
          </c:tx>
          <c:spPr>
            <a:solidFill>
              <a:schemeClr val="tx1">
                <a:lumMod val="50000"/>
                <a:lumOff val="50000"/>
              </a:schemeClr>
            </a:solidFill>
            <a:ln w="12700" cap="flat" cmpd="sng" algn="ctr">
              <a:solidFill>
                <a:schemeClr val="dk1"/>
              </a:solidFill>
              <a:prstDash val="solid"/>
              <a:miter lim="800000"/>
            </a:ln>
            <a:effectLst/>
          </c:spPr>
          <c:invertIfNegative val="0"/>
          <c:errBars>
            <c:errBarType val="plus"/>
            <c:errValType val="cust"/>
            <c:noEndCap val="0"/>
            <c:plus>
              <c:numRef>
                <c:f>'Moisture Content'!$K$12:$X$12</c:f>
                <c:numCache>
                  <c:formatCode>General</c:formatCode>
                  <c:ptCount val="14"/>
                  <c:pt idx="0">
                    <c:v>0</c:v>
                  </c:pt>
                  <c:pt idx="1">
                    <c:v>7.7663546238169765</c:v>
                  </c:pt>
                  <c:pt idx="2">
                    <c:v>0.73718167155092296</c:v>
                  </c:pt>
                  <c:pt idx="3">
                    <c:v>50.175911756902082</c:v>
                  </c:pt>
                  <c:pt idx="4">
                    <c:v>0.23902191386750182</c:v>
                  </c:pt>
                  <c:pt idx="5">
                    <c:v>0.10733707439089102</c:v>
                  </c:pt>
                  <c:pt idx="6">
                    <c:v>4.9343358539049689</c:v>
                  </c:pt>
                  <c:pt idx="7">
                    <c:v>1.6295665541355078</c:v>
                  </c:pt>
                  <c:pt idx="8">
                    <c:v>8.9127514466120985</c:v>
                  </c:pt>
                  <c:pt idx="9">
                    <c:v>3.8483171909824954</c:v>
                  </c:pt>
                  <c:pt idx="10">
                    <c:v>0.73636056554071239</c:v>
                  </c:pt>
                  <c:pt idx="11">
                    <c:v>0.8462437881744771</c:v>
                  </c:pt>
                  <c:pt idx="12">
                    <c:v>8.5265949996498165</c:v>
                  </c:pt>
                  <c:pt idx="13">
                    <c:v>3.0371932178382295</c:v>
                  </c:pt>
                </c:numCache>
              </c:numRef>
            </c:plus>
            <c:minus>
              <c:numLit>
                <c:formatCode>General</c:formatCode>
                <c:ptCount val="1"/>
                <c:pt idx="0">
                  <c:v>1</c:v>
                </c:pt>
              </c:numLit>
            </c:minus>
            <c:spPr>
              <a:noFill/>
              <a:ln w="9525" cap="flat" cmpd="sng" algn="ctr">
                <a:solidFill>
                  <a:schemeClr val="tx1">
                    <a:lumMod val="65000"/>
                    <a:lumOff val="35000"/>
                  </a:schemeClr>
                </a:solidFill>
                <a:round/>
              </a:ln>
              <a:effectLst/>
            </c:spPr>
          </c:errBars>
          <c:cat>
            <c:strRef>
              <c:f>'Moisture Content'!$L$1:$X$1</c:f>
              <c:strCache>
                <c:ptCount val="13"/>
                <c:pt idx="0">
                  <c:v>Plot 1</c:v>
                </c:pt>
                <c:pt idx="1">
                  <c:v>Plot 2</c:v>
                </c:pt>
                <c:pt idx="2">
                  <c:v>Plot 3</c:v>
                </c:pt>
                <c:pt idx="3">
                  <c:v>Plot 4</c:v>
                </c:pt>
                <c:pt idx="4">
                  <c:v>Plot 5</c:v>
                </c:pt>
                <c:pt idx="5">
                  <c:v>Plot 6</c:v>
                </c:pt>
                <c:pt idx="6">
                  <c:v>Plot 7</c:v>
                </c:pt>
                <c:pt idx="7">
                  <c:v>Plot 8</c:v>
                </c:pt>
                <c:pt idx="8">
                  <c:v>Plot 9</c:v>
                </c:pt>
                <c:pt idx="9">
                  <c:v>Plot 10</c:v>
                </c:pt>
                <c:pt idx="10">
                  <c:v>Plot 11</c:v>
                </c:pt>
                <c:pt idx="11">
                  <c:v>Plot 12 </c:v>
                </c:pt>
                <c:pt idx="12">
                  <c:v>Plot 13</c:v>
                </c:pt>
              </c:strCache>
            </c:strRef>
          </c:cat>
          <c:val>
            <c:numRef>
              <c:f>'Moisture Content'!$L$10:$X$10</c:f>
              <c:numCache>
                <c:formatCode>General</c:formatCode>
                <c:ptCount val="13"/>
                <c:pt idx="0">
                  <c:v>3.9646759089762895E-2</c:v>
                </c:pt>
                <c:pt idx="1">
                  <c:v>0.28289922934347267</c:v>
                </c:pt>
                <c:pt idx="2">
                  <c:v>46.575839417517756</c:v>
                </c:pt>
                <c:pt idx="3">
                  <c:v>1.0224812304923714</c:v>
                </c:pt>
                <c:pt idx="4">
                  <c:v>0.73248682035290358</c:v>
                </c:pt>
                <c:pt idx="5">
                  <c:v>1.8140612940550511</c:v>
                </c:pt>
                <c:pt idx="6">
                  <c:v>1.4417398279388038</c:v>
                </c:pt>
                <c:pt idx="7">
                  <c:v>6.0990915355670978</c:v>
                </c:pt>
                <c:pt idx="8">
                  <c:v>1.3189978607330666</c:v>
                </c:pt>
                <c:pt idx="9">
                  <c:v>0.19448030604870858</c:v>
                </c:pt>
                <c:pt idx="10">
                  <c:v>6.7425198309138068E-2</c:v>
                </c:pt>
                <c:pt idx="11">
                  <c:v>4.0245238125887681</c:v>
                </c:pt>
                <c:pt idx="12">
                  <c:v>0.87923518055161765</c:v>
                </c:pt>
              </c:numCache>
            </c:numRef>
          </c:val>
          <c:extLst>
            <c:ext xmlns:c16="http://schemas.microsoft.com/office/drawing/2014/chart" uri="{C3380CC4-5D6E-409C-BE32-E72D297353CC}">
              <c16:uniqueId val="{00000002-6BDC-46FD-88C6-D2DB69DB3E77}"/>
            </c:ext>
          </c:extLst>
        </c:ser>
        <c:dLbls>
          <c:showLegendKey val="0"/>
          <c:showVal val="0"/>
          <c:showCatName val="0"/>
          <c:showSerName val="0"/>
          <c:showPercent val="0"/>
          <c:showBubbleSize val="0"/>
        </c:dLbls>
        <c:gapWidth val="150"/>
        <c:overlap val="100"/>
        <c:axId val="406561648"/>
        <c:axId val="406559688"/>
      </c:barChart>
      <c:catAx>
        <c:axId val="406561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Plot ID</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6559688"/>
        <c:crosses val="autoZero"/>
        <c:auto val="1"/>
        <c:lblAlgn val="ctr"/>
        <c:lblOffset val="100"/>
        <c:noMultiLvlLbl val="0"/>
      </c:catAx>
      <c:valAx>
        <c:axId val="4065596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Moisture Content</a:t>
                </a:r>
                <a:r>
                  <a:rPr lang="en-US" baseline="0"/>
                  <a:t> (%)</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656164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14</xdr:col>
      <xdr:colOff>476249</xdr:colOff>
      <xdr:row>65</xdr:row>
      <xdr:rowOff>117123</xdr:rowOff>
    </xdr:from>
    <xdr:to>
      <xdr:col>25</xdr:col>
      <xdr:colOff>557389</xdr:colOff>
      <xdr:row>87</xdr:row>
      <xdr:rowOff>141111</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317499</xdr:colOff>
      <xdr:row>89</xdr:row>
      <xdr:rowOff>105834</xdr:rowOff>
    </xdr:from>
    <xdr:to>
      <xdr:col>26</xdr:col>
      <xdr:colOff>14111</xdr:colOff>
      <xdr:row>109</xdr:row>
      <xdr:rowOff>105834</xdr:rowOff>
    </xdr:to>
    <xdr:graphicFrame macro="">
      <xdr:nvGraphicFramePr>
        <xdr:cNvPr id="4" name="Chart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24</xdr:col>
      <xdr:colOff>409574</xdr:colOff>
      <xdr:row>0</xdr:row>
      <xdr:rowOff>155574</xdr:rowOff>
    </xdr:from>
    <xdr:to>
      <xdr:col>34</xdr:col>
      <xdr:colOff>368300</xdr:colOff>
      <xdr:row>20</xdr:row>
      <xdr:rowOff>127000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24</xdr:col>
      <xdr:colOff>425450</xdr:colOff>
      <xdr:row>0</xdr:row>
      <xdr:rowOff>114300</xdr:rowOff>
    </xdr:from>
    <xdr:to>
      <xdr:col>34</xdr:col>
      <xdr:colOff>6349</xdr:colOff>
      <xdr:row>19</xdr:row>
      <xdr:rowOff>152400</xdr:rowOff>
    </xdr:to>
    <xdr:graphicFrame macro="">
      <xdr:nvGraphicFramePr>
        <xdr:cNvPr id="2" name="Chart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nature.org/en-us/get-involved/how-to-help/places-we-protect/houghton-lak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9"/>
  <sheetViews>
    <sheetView tabSelected="1" topLeftCell="C1" zoomScale="90" zoomScaleNormal="90" workbookViewId="0">
      <selection activeCell="D12" sqref="D12"/>
    </sheetView>
  </sheetViews>
  <sheetFormatPr defaultColWidth="8.7109375" defaultRowHeight="15" x14ac:dyDescent="0.25"/>
  <cols>
    <col min="1" max="1" width="13.85546875" style="1" customWidth="1"/>
    <col min="2" max="2" width="22.5703125" style="1" customWidth="1"/>
    <col min="3" max="3" width="57.85546875" style="4" customWidth="1"/>
    <col min="4" max="4" width="37.42578125" style="1" customWidth="1"/>
    <col min="5" max="5" width="20.5703125" style="1" customWidth="1"/>
    <col min="6" max="6" width="46.85546875" style="1" customWidth="1"/>
    <col min="7" max="7" width="22.140625" style="1" customWidth="1"/>
    <col min="8" max="8" width="60.140625" style="4" customWidth="1"/>
    <col min="9" max="9" width="17.5703125" style="1" customWidth="1"/>
    <col min="10" max="10" width="31.85546875" style="4" customWidth="1"/>
    <col min="11" max="16384" width="8.7109375" style="1"/>
  </cols>
  <sheetData>
    <row r="1" spans="1:10" x14ac:dyDescent="0.25">
      <c r="A1" s="3" t="s">
        <v>6</v>
      </c>
      <c r="B1" s="3" t="s">
        <v>1</v>
      </c>
      <c r="C1" s="5" t="s">
        <v>17</v>
      </c>
      <c r="D1" s="3" t="s">
        <v>23</v>
      </c>
      <c r="E1" s="17" t="s">
        <v>0</v>
      </c>
      <c r="F1" s="18" t="s">
        <v>5</v>
      </c>
      <c r="G1" s="18" t="s">
        <v>2</v>
      </c>
      <c r="H1" s="19" t="s">
        <v>3</v>
      </c>
      <c r="I1" s="20" t="s">
        <v>4</v>
      </c>
      <c r="J1" s="5"/>
    </row>
    <row r="2" spans="1:10" x14ac:dyDescent="0.25">
      <c r="A2" s="2">
        <v>43626</v>
      </c>
      <c r="B2" s="1" t="s">
        <v>9</v>
      </c>
      <c r="C2" s="4" t="s">
        <v>20</v>
      </c>
      <c r="D2" s="2" t="s">
        <v>24</v>
      </c>
      <c r="E2" s="21" t="s">
        <v>8</v>
      </c>
      <c r="F2" s="22" t="s">
        <v>11</v>
      </c>
      <c r="G2" s="22" t="s">
        <v>12</v>
      </c>
      <c r="H2" s="23" t="s">
        <v>13</v>
      </c>
      <c r="I2" s="24" t="s">
        <v>18</v>
      </c>
    </row>
    <row r="3" spans="1:10" x14ac:dyDescent="0.25">
      <c r="A3" s="2">
        <v>43626</v>
      </c>
      <c r="B3" s="1" t="s">
        <v>10</v>
      </c>
      <c r="C3" s="4" t="s">
        <v>21</v>
      </c>
      <c r="D3" s="2" t="s">
        <v>25</v>
      </c>
      <c r="E3" s="25" t="s">
        <v>7</v>
      </c>
      <c r="F3" s="26" t="s">
        <v>14</v>
      </c>
      <c r="G3" s="26" t="s">
        <v>15</v>
      </c>
      <c r="H3" s="27" t="s">
        <v>16</v>
      </c>
      <c r="I3" s="28" t="s">
        <v>19</v>
      </c>
    </row>
    <row r="4" spans="1:10" x14ac:dyDescent="0.25">
      <c r="A4" s="2">
        <v>43627</v>
      </c>
      <c r="B4" s="1" t="s">
        <v>27</v>
      </c>
      <c r="C4" s="4" t="s">
        <v>29</v>
      </c>
      <c r="D4" s="39" t="s">
        <v>26</v>
      </c>
      <c r="E4" s="21" t="s">
        <v>22</v>
      </c>
      <c r="F4" s="22" t="s">
        <v>30</v>
      </c>
      <c r="G4" s="22" t="s">
        <v>28</v>
      </c>
      <c r="H4" s="23" t="s">
        <v>31</v>
      </c>
      <c r="I4" s="24" t="s">
        <v>32</v>
      </c>
    </row>
    <row r="5" spans="1:10" x14ac:dyDescent="0.25">
      <c r="A5" s="2">
        <v>43628</v>
      </c>
      <c r="B5" s="1" t="s">
        <v>37</v>
      </c>
      <c r="C5" s="4" t="s">
        <v>40</v>
      </c>
      <c r="D5" s="1" t="s">
        <v>34</v>
      </c>
      <c r="E5" s="25" t="s">
        <v>35</v>
      </c>
      <c r="F5" s="26" t="s">
        <v>45</v>
      </c>
      <c r="G5" s="26" t="s">
        <v>44</v>
      </c>
      <c r="H5" s="27" t="s">
        <v>16</v>
      </c>
      <c r="I5" s="28" t="s">
        <v>19</v>
      </c>
    </row>
    <row r="6" spans="1:10" x14ac:dyDescent="0.25">
      <c r="A6" s="2">
        <v>43628</v>
      </c>
      <c r="B6" s="1" t="s">
        <v>38</v>
      </c>
      <c r="C6" s="4" t="s">
        <v>39</v>
      </c>
      <c r="D6" s="1" t="s">
        <v>33</v>
      </c>
      <c r="E6" s="21" t="s">
        <v>36</v>
      </c>
      <c r="F6" s="22" t="s">
        <v>41</v>
      </c>
      <c r="G6" s="22" t="s">
        <v>12</v>
      </c>
      <c r="H6" s="23" t="s">
        <v>42</v>
      </c>
      <c r="I6" s="24" t="s">
        <v>43</v>
      </c>
    </row>
    <row r="7" spans="1:10" x14ac:dyDescent="0.25">
      <c r="A7" s="2">
        <v>43629</v>
      </c>
      <c r="B7" s="1" t="s">
        <v>53</v>
      </c>
      <c r="C7" s="4" t="s">
        <v>56</v>
      </c>
      <c r="D7" s="1" t="s">
        <v>46</v>
      </c>
      <c r="E7" s="25" t="s">
        <v>49</v>
      </c>
      <c r="F7" s="26" t="s">
        <v>55</v>
      </c>
      <c r="G7" s="26" t="s">
        <v>28</v>
      </c>
      <c r="H7" s="27" t="s">
        <v>211</v>
      </c>
      <c r="I7" s="28" t="s">
        <v>43</v>
      </c>
    </row>
    <row r="8" spans="1:10" x14ac:dyDescent="0.25">
      <c r="A8" s="2">
        <v>43629</v>
      </c>
      <c r="B8" s="1" t="s">
        <v>52</v>
      </c>
      <c r="C8" s="4" t="s">
        <v>60</v>
      </c>
      <c r="D8" s="1" t="s">
        <v>47</v>
      </c>
      <c r="E8" s="21" t="s">
        <v>50</v>
      </c>
      <c r="F8" s="22" t="s">
        <v>57</v>
      </c>
      <c r="G8" s="22" t="s">
        <v>28</v>
      </c>
      <c r="H8" s="23" t="s">
        <v>58</v>
      </c>
      <c r="I8" s="24" t="s">
        <v>59</v>
      </c>
    </row>
    <row r="9" spans="1:10" x14ac:dyDescent="0.25">
      <c r="A9" s="2">
        <v>43629</v>
      </c>
      <c r="B9" s="1" t="s">
        <v>54</v>
      </c>
      <c r="C9" s="4" t="s">
        <v>63</v>
      </c>
      <c r="D9" s="1" t="s">
        <v>48</v>
      </c>
      <c r="E9" s="25" t="s">
        <v>51</v>
      </c>
      <c r="F9" s="26" t="s">
        <v>61</v>
      </c>
      <c r="G9" s="26" t="s">
        <v>28</v>
      </c>
      <c r="H9" s="27" t="s">
        <v>62</v>
      </c>
      <c r="I9" s="28" t="s">
        <v>18</v>
      </c>
    </row>
    <row r="10" spans="1:10" x14ac:dyDescent="0.25">
      <c r="A10" s="2">
        <v>43630</v>
      </c>
      <c r="B10" s="1" t="s">
        <v>74</v>
      </c>
      <c r="C10" s="4" t="s">
        <v>78</v>
      </c>
      <c r="D10" s="1" t="s">
        <v>70</v>
      </c>
      <c r="E10" s="21" t="s">
        <v>66</v>
      </c>
      <c r="F10" s="22" t="s">
        <v>75</v>
      </c>
      <c r="G10" s="22" t="s">
        <v>76</v>
      </c>
      <c r="H10" s="23" t="s">
        <v>77</v>
      </c>
      <c r="I10" s="24" t="s">
        <v>18</v>
      </c>
    </row>
    <row r="11" spans="1:10" x14ac:dyDescent="0.25">
      <c r="A11" s="2">
        <v>43630</v>
      </c>
      <c r="B11" s="1" t="s">
        <v>72</v>
      </c>
      <c r="C11" s="4" t="s">
        <v>79</v>
      </c>
      <c r="D11" s="1" t="s">
        <v>69</v>
      </c>
      <c r="E11" s="25" t="s">
        <v>67</v>
      </c>
      <c r="F11" s="26" t="s">
        <v>81</v>
      </c>
      <c r="G11" s="26" t="s">
        <v>12</v>
      </c>
      <c r="H11" s="27" t="s">
        <v>77</v>
      </c>
      <c r="I11" s="28" t="s">
        <v>18</v>
      </c>
    </row>
    <row r="12" spans="1:10" x14ac:dyDescent="0.25">
      <c r="A12" s="2">
        <v>43630</v>
      </c>
      <c r="B12" s="1" t="s">
        <v>73</v>
      </c>
      <c r="C12" s="4" t="s">
        <v>80</v>
      </c>
      <c r="D12" s="40" t="s">
        <v>71</v>
      </c>
      <c r="E12" s="21" t="s">
        <v>68</v>
      </c>
      <c r="F12" s="22" t="s">
        <v>82</v>
      </c>
      <c r="G12" s="22" t="s">
        <v>12</v>
      </c>
      <c r="H12" s="23" t="s">
        <v>83</v>
      </c>
      <c r="I12" s="24" t="s">
        <v>18</v>
      </c>
    </row>
    <row r="13" spans="1:10" x14ac:dyDescent="0.25">
      <c r="A13" s="2">
        <v>43632</v>
      </c>
      <c r="B13" s="1" t="s">
        <v>86</v>
      </c>
      <c r="C13" s="4" t="s">
        <v>89</v>
      </c>
      <c r="D13" s="1" t="s">
        <v>84</v>
      </c>
      <c r="E13" s="25" t="s">
        <v>85</v>
      </c>
      <c r="F13" s="26" t="s">
        <v>87</v>
      </c>
      <c r="G13" s="26" t="s">
        <v>76</v>
      </c>
      <c r="H13" s="27" t="s">
        <v>88</v>
      </c>
      <c r="I13" s="28" t="s">
        <v>18</v>
      </c>
    </row>
    <row r="14" spans="1:10" x14ac:dyDescent="0.25">
      <c r="A14" s="2">
        <v>43633</v>
      </c>
      <c r="B14" s="1" t="s">
        <v>92</v>
      </c>
      <c r="C14" s="4" t="s">
        <v>95</v>
      </c>
      <c r="D14" s="1" t="s">
        <v>90</v>
      </c>
      <c r="E14" s="13" t="s">
        <v>91</v>
      </c>
      <c r="F14" s="14" t="s">
        <v>93</v>
      </c>
      <c r="G14" s="14" t="s">
        <v>28</v>
      </c>
      <c r="H14" s="15" t="s">
        <v>94</v>
      </c>
      <c r="I14" s="16" t="s">
        <v>18</v>
      </c>
    </row>
    <row r="17" spans="1:4" x14ac:dyDescent="0.25">
      <c r="C17" s="4" t="s">
        <v>215</v>
      </c>
    </row>
    <row r="18" spans="1:4" x14ac:dyDescent="0.25">
      <c r="A18" s="1" t="s">
        <v>203</v>
      </c>
      <c r="C18" s="38" t="s">
        <v>216</v>
      </c>
      <c r="D18" s="1" t="s">
        <v>204</v>
      </c>
    </row>
    <row r="19" spans="1:4" x14ac:dyDescent="0.25">
      <c r="A19" s="1" t="s">
        <v>205</v>
      </c>
      <c r="D19" s="1" t="s">
        <v>206</v>
      </c>
    </row>
  </sheetData>
  <hyperlinks>
    <hyperlink ref="C18" r:id="rId1" xr:uid="{00000000-0004-0000-0000-000000000000}"/>
  </hyperlinks>
  <pageMargins left="0.7" right="0.7" top="0.75" bottom="0.75" header="0.3" footer="0.3"/>
  <pageSetup orientation="portrait" horizontalDpi="4294967293"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I103"/>
  <sheetViews>
    <sheetView zoomScale="70" zoomScaleNormal="70" workbookViewId="0">
      <selection activeCell="A12" sqref="A12:XFD18"/>
    </sheetView>
  </sheetViews>
  <sheetFormatPr defaultRowHeight="15" x14ac:dyDescent="0.25"/>
  <cols>
    <col min="1" max="1" width="12.42578125" customWidth="1"/>
    <col min="2" max="2" width="11.42578125" style="12" customWidth="1"/>
    <col min="3" max="3" width="15" style="12" customWidth="1"/>
    <col min="4" max="4" width="14.140625" style="10" customWidth="1"/>
    <col min="5" max="5" width="14.7109375" style="10" customWidth="1"/>
    <col min="6" max="6" width="14.42578125" style="12" customWidth="1"/>
    <col min="7" max="7" width="12.7109375" style="12" customWidth="1"/>
    <col min="8" max="8" width="14.140625" style="12" customWidth="1"/>
    <col min="9" max="9" width="13.140625" style="12" customWidth="1"/>
    <col min="10" max="10" width="13.5703125" customWidth="1"/>
    <col min="11" max="11" width="11.7109375" customWidth="1"/>
    <col min="12" max="12" width="12.42578125" customWidth="1"/>
    <col min="13" max="13" width="12.85546875" customWidth="1"/>
    <col min="14" max="14" width="12.5703125" customWidth="1"/>
  </cols>
  <sheetData>
    <row r="1" spans="1:11" x14ac:dyDescent="0.25">
      <c r="A1" s="6" t="s">
        <v>163</v>
      </c>
      <c r="B1" s="11" t="s">
        <v>164</v>
      </c>
      <c r="C1" s="11" t="s">
        <v>165</v>
      </c>
      <c r="D1" s="9" t="s">
        <v>208</v>
      </c>
      <c r="E1" s="9" t="s">
        <v>207</v>
      </c>
      <c r="F1" s="11" t="s">
        <v>209</v>
      </c>
      <c r="G1" s="11" t="s">
        <v>166</v>
      </c>
      <c r="H1" s="11" t="s">
        <v>167</v>
      </c>
      <c r="I1" s="11" t="s">
        <v>210</v>
      </c>
      <c r="J1" s="6" t="s">
        <v>168</v>
      </c>
      <c r="K1" s="6" t="s">
        <v>210</v>
      </c>
    </row>
    <row r="2" spans="1:11" x14ac:dyDescent="0.25">
      <c r="A2" s="1" t="s">
        <v>96</v>
      </c>
      <c r="B2" s="12">
        <v>118.06</v>
      </c>
      <c r="C2" s="12">
        <v>101.16</v>
      </c>
      <c r="D2" s="10">
        <v>12.187799999999999</v>
      </c>
      <c r="E2" s="10">
        <v>18.655899999999999</v>
      </c>
      <c r="F2" s="12">
        <v>18.348600000000001</v>
      </c>
      <c r="G2" s="12">
        <v>18.313300000000002</v>
      </c>
      <c r="H2" s="12">
        <f>(((E2-D2)-(F2-D2))/(E2-D2)*100)</f>
        <v>4.7510087970191854</v>
      </c>
      <c r="I2" s="12">
        <f>AVERAGE(H2:H6)</f>
        <v>4.6020353141771739</v>
      </c>
      <c r="J2">
        <f>(((F2-D2)-(G2-D2))/(E2-D2)*100)</f>
        <v>0.54575532227392043</v>
      </c>
      <c r="K2">
        <f>AVERAGE(J2:J6)</f>
        <v>0.59259975439463541</v>
      </c>
    </row>
    <row r="3" spans="1:11" x14ac:dyDescent="0.25">
      <c r="A3" s="1" t="s">
        <v>97</v>
      </c>
      <c r="B3" s="12">
        <v>110.29</v>
      </c>
      <c r="C3" s="12">
        <v>97.14</v>
      </c>
      <c r="D3" s="10">
        <v>9.1518999999999995</v>
      </c>
      <c r="E3" s="10">
        <v>15.8292</v>
      </c>
      <c r="F3" s="12">
        <v>15.539099999999999</v>
      </c>
      <c r="G3" s="12">
        <v>15.4833</v>
      </c>
      <c r="H3" s="12">
        <f>(((E3-D3)-(F3-D3))/(E3-D3)*100)</f>
        <v>4.3445704101957476</v>
      </c>
      <c r="J3">
        <f t="shared" ref="J3:J66" si="0">(((F3-D3)-(G3-D3))/(E3-D3)*100)</f>
        <v>0.83566711095801627</v>
      </c>
    </row>
    <row r="4" spans="1:11" x14ac:dyDescent="0.25">
      <c r="A4" s="1" t="s">
        <v>98</v>
      </c>
      <c r="B4" s="12">
        <v>121.68</v>
      </c>
      <c r="C4" s="12">
        <v>108.27</v>
      </c>
      <c r="D4" s="10">
        <v>12.228899999999999</v>
      </c>
      <c r="E4" s="10">
        <v>18.959700000000002</v>
      </c>
      <c r="F4" s="12">
        <v>18.744700000000002</v>
      </c>
      <c r="G4" s="12">
        <v>18.7182</v>
      </c>
      <c r="H4" s="12">
        <f>(((E4-D4)-(F4-D4))/(E4-D4)*100)</f>
        <v>3.1942711119034852</v>
      </c>
      <c r="J4">
        <f t="shared" si="0"/>
        <v>0.39371248588581126</v>
      </c>
    </row>
    <row r="5" spans="1:11" x14ac:dyDescent="0.25">
      <c r="A5" s="1" t="s">
        <v>99</v>
      </c>
      <c r="B5" s="12">
        <v>120.4</v>
      </c>
      <c r="C5" s="12">
        <v>103.13</v>
      </c>
      <c r="D5" s="10">
        <v>12.8163</v>
      </c>
      <c r="E5" s="10">
        <v>20.051500000000001</v>
      </c>
      <c r="F5" s="12">
        <v>19.716799999999999</v>
      </c>
      <c r="G5" s="12">
        <v>19.680800000000001</v>
      </c>
      <c r="H5" s="12">
        <f t="shared" ref="H5:H68" si="1">(((E5-D5)-(F5-D5))/(E5-D5)*100)</f>
        <v>4.625995134896085</v>
      </c>
      <c r="J5">
        <f t="shared" si="0"/>
        <v>0.49756744803181407</v>
      </c>
    </row>
    <row r="6" spans="1:11" x14ac:dyDescent="0.25">
      <c r="A6" s="1" t="s">
        <v>100</v>
      </c>
      <c r="B6" s="12">
        <v>106.57</v>
      </c>
      <c r="C6" s="12">
        <v>85.59</v>
      </c>
      <c r="D6" s="10">
        <v>12.4054</v>
      </c>
      <c r="E6" s="10">
        <v>19.503799999999998</v>
      </c>
      <c r="F6" s="12">
        <v>19.071200000000001</v>
      </c>
      <c r="G6" s="12">
        <v>19.022200000000002</v>
      </c>
      <c r="H6" s="12">
        <f t="shared" si="1"/>
        <v>6.0943311168713699</v>
      </c>
      <c r="J6">
        <f t="shared" si="0"/>
        <v>0.69029640482361521</v>
      </c>
    </row>
    <row r="7" spans="1:11" x14ac:dyDescent="0.25">
      <c r="A7" s="1" t="s">
        <v>102</v>
      </c>
      <c r="B7" s="12">
        <v>97.9</v>
      </c>
      <c r="C7" s="12">
        <v>90.78</v>
      </c>
      <c r="D7" s="10">
        <v>11.958</v>
      </c>
      <c r="E7" s="10">
        <v>20.303999999999998</v>
      </c>
      <c r="F7" s="12">
        <v>19.925599999999999</v>
      </c>
      <c r="G7" s="12">
        <v>19.8672</v>
      </c>
      <c r="H7" s="12">
        <f t="shared" si="1"/>
        <v>4.5339084591420953</v>
      </c>
      <c r="I7" s="12">
        <f>AVERAGE(H7:H11)</f>
        <v>4.5706483143515122</v>
      </c>
      <c r="J7">
        <f t="shared" si="0"/>
        <v>0.69973640067096698</v>
      </c>
      <c r="K7">
        <f>AVERAGE(J7:J11)</f>
        <v>0.6411371700258387</v>
      </c>
    </row>
    <row r="8" spans="1:11" x14ac:dyDescent="0.25">
      <c r="A8" s="1" t="s">
        <v>101</v>
      </c>
      <c r="B8" s="12">
        <v>106.49</v>
      </c>
      <c r="C8" s="12">
        <v>97.82</v>
      </c>
      <c r="D8" s="10">
        <v>9.2505000000000006</v>
      </c>
      <c r="E8" s="10">
        <v>14.8523</v>
      </c>
      <c r="F8" s="12">
        <v>14.5936</v>
      </c>
      <c r="G8" s="12">
        <v>14.5534</v>
      </c>
      <c r="H8" s="12">
        <f t="shared" si="1"/>
        <v>4.618158449069929</v>
      </c>
      <c r="J8">
        <f t="shared" si="0"/>
        <v>0.71762647720376416</v>
      </c>
    </row>
    <row r="9" spans="1:11" x14ac:dyDescent="0.25">
      <c r="A9" s="1" t="s">
        <v>103</v>
      </c>
      <c r="B9" s="12">
        <v>118.07</v>
      </c>
      <c r="C9" s="12">
        <v>110.89</v>
      </c>
      <c r="D9" s="10">
        <v>7.2435</v>
      </c>
      <c r="E9" s="10">
        <v>13.921900000000001</v>
      </c>
      <c r="F9" s="12">
        <v>13.661</v>
      </c>
      <c r="G9" s="12">
        <v>13.625999999999999</v>
      </c>
      <c r="H9" s="12">
        <f t="shared" si="1"/>
        <v>3.9066243411595774</v>
      </c>
      <c r="J9">
        <f t="shared" si="0"/>
        <v>0.52407762338284825</v>
      </c>
    </row>
    <row r="10" spans="1:11" x14ac:dyDescent="0.25">
      <c r="A10" s="1" t="s">
        <v>104</v>
      </c>
      <c r="B10" s="12">
        <v>119.68</v>
      </c>
      <c r="C10" s="12">
        <v>112.24</v>
      </c>
      <c r="D10" s="10">
        <v>9.0607000000000006</v>
      </c>
      <c r="E10" s="10">
        <v>16.849299999999999</v>
      </c>
      <c r="F10" s="12">
        <v>16.442799999999998</v>
      </c>
      <c r="G10" s="12">
        <v>16.3995</v>
      </c>
      <c r="H10" s="12">
        <f t="shared" si="1"/>
        <v>5.2191664740775146</v>
      </c>
      <c r="J10">
        <f t="shared" si="0"/>
        <v>0.5559407338931075</v>
      </c>
    </row>
    <row r="11" spans="1:11" x14ac:dyDescent="0.25">
      <c r="A11" s="1" t="s">
        <v>105</v>
      </c>
      <c r="B11" s="12">
        <v>91.28</v>
      </c>
      <c r="C11" s="12">
        <v>84.42</v>
      </c>
      <c r="D11" s="10">
        <v>9.0564</v>
      </c>
      <c r="E11" s="10">
        <v>15.875500000000001</v>
      </c>
      <c r="F11" s="12">
        <v>15.563499999999999</v>
      </c>
      <c r="G11" s="12">
        <v>15.5152</v>
      </c>
      <c r="H11" s="12">
        <f t="shared" si="1"/>
        <v>4.5753838483084444</v>
      </c>
      <c r="J11">
        <f t="shared" si="0"/>
        <v>0.7083046149785065</v>
      </c>
    </row>
    <row r="12" spans="1:11" x14ac:dyDescent="0.25">
      <c r="A12" s="1" t="s">
        <v>106</v>
      </c>
      <c r="B12" s="12">
        <v>109.97</v>
      </c>
      <c r="C12" s="12">
        <v>59.07</v>
      </c>
      <c r="D12" s="10">
        <v>13.242000000000001</v>
      </c>
      <c r="E12" s="10">
        <v>17.8874</v>
      </c>
      <c r="F12" s="12">
        <v>17.422999999999998</v>
      </c>
      <c r="G12" s="12">
        <v>16.556699999999999</v>
      </c>
      <c r="H12" s="12">
        <f t="shared" si="1"/>
        <v>9.9969862659835833</v>
      </c>
      <c r="I12" s="12">
        <f>AVERAGE(H12:H18)</f>
        <v>18.460979322716792</v>
      </c>
      <c r="J12">
        <f t="shared" si="0"/>
        <v>18.648555560339243</v>
      </c>
      <c r="K12">
        <f>AVERAGE(J12:J18)</f>
        <v>11.509864053849327</v>
      </c>
    </row>
    <row r="13" spans="1:11" x14ac:dyDescent="0.25">
      <c r="A13" s="1" t="s">
        <v>107</v>
      </c>
      <c r="B13" s="12">
        <v>61.16</v>
      </c>
      <c r="C13" s="12">
        <v>34.54</v>
      </c>
      <c r="D13" s="10">
        <v>11.6707</v>
      </c>
      <c r="E13" s="10">
        <v>15.113300000000001</v>
      </c>
      <c r="F13" s="12">
        <v>14.7988</v>
      </c>
      <c r="G13" s="12">
        <v>14.5367</v>
      </c>
      <c r="H13" s="12">
        <f t="shared" si="1"/>
        <v>9.1355370940568346</v>
      </c>
      <c r="J13">
        <f t="shared" si="0"/>
        <v>7.6134317085923486</v>
      </c>
    </row>
    <row r="14" spans="1:11" x14ac:dyDescent="0.25">
      <c r="A14" s="1" t="s">
        <v>108</v>
      </c>
      <c r="B14" s="12">
        <v>78.849999999999994</v>
      </c>
      <c r="C14" s="12">
        <v>27.87</v>
      </c>
      <c r="D14" s="10">
        <v>13.5565</v>
      </c>
      <c r="E14" s="10">
        <v>17.184999999999999</v>
      </c>
      <c r="F14" s="12">
        <v>16.168199999999999</v>
      </c>
      <c r="G14" s="12">
        <v>15.940899999999999</v>
      </c>
      <c r="H14" s="12">
        <f t="shared" si="1"/>
        <v>28.022598870056502</v>
      </c>
      <c r="J14">
        <f t="shared" si="0"/>
        <v>6.2642965412704896</v>
      </c>
    </row>
    <row r="15" spans="1:11" x14ac:dyDescent="0.25">
      <c r="A15" s="1" t="s">
        <v>109</v>
      </c>
      <c r="B15" s="12">
        <v>41.07</v>
      </c>
      <c r="C15" s="12">
        <v>15.25</v>
      </c>
      <c r="D15" s="10">
        <v>11.680099999999999</v>
      </c>
      <c r="E15" s="10">
        <v>14.0974</v>
      </c>
      <c r="F15" s="12">
        <v>13.265700000000001</v>
      </c>
      <c r="G15" s="12">
        <v>13.025600000000001</v>
      </c>
      <c r="H15" s="12">
        <f t="shared" si="1"/>
        <v>34.406155628180173</v>
      </c>
      <c r="J15">
        <f t="shared" si="0"/>
        <v>9.932569395606663</v>
      </c>
    </row>
    <row r="16" spans="1:11" x14ac:dyDescent="0.25">
      <c r="A16" s="1" t="s">
        <v>110</v>
      </c>
      <c r="B16" s="12">
        <v>105.74</v>
      </c>
      <c r="C16" s="12">
        <v>53.9</v>
      </c>
      <c r="D16" s="10">
        <v>9.4494000000000007</v>
      </c>
      <c r="E16" s="10">
        <v>13.9946</v>
      </c>
      <c r="F16" s="12">
        <v>13.0175</v>
      </c>
      <c r="G16" s="12">
        <v>12.761799999999999</v>
      </c>
      <c r="H16" s="12">
        <f t="shared" si="1"/>
        <v>21.497403854615861</v>
      </c>
      <c r="J16">
        <f t="shared" si="0"/>
        <v>5.6257150400422633</v>
      </c>
    </row>
    <row r="17" spans="1:11" x14ac:dyDescent="0.25">
      <c r="A17" s="1" t="s">
        <v>111</v>
      </c>
      <c r="B17" s="12">
        <v>105.99</v>
      </c>
      <c r="C17" s="12">
        <v>66.56</v>
      </c>
      <c r="D17" s="10">
        <v>12.907999999999999</v>
      </c>
      <c r="E17" s="10">
        <v>17.757000000000001</v>
      </c>
      <c r="F17" s="12">
        <v>17.1538</v>
      </c>
      <c r="G17" s="12">
        <v>16.140699999999999</v>
      </c>
      <c r="H17" s="12">
        <f t="shared" si="1"/>
        <v>12.439678284182323</v>
      </c>
      <c r="J17">
        <f t="shared" si="0"/>
        <v>20.892967622190163</v>
      </c>
    </row>
    <row r="18" spans="1:11" x14ac:dyDescent="0.25">
      <c r="A18" s="1" t="s">
        <v>112</v>
      </c>
      <c r="B18" s="12">
        <v>59.26</v>
      </c>
      <c r="C18" s="12">
        <v>34.96</v>
      </c>
      <c r="D18" s="10">
        <v>8.7546999999999997</v>
      </c>
      <c r="E18" s="10">
        <v>13.3874</v>
      </c>
      <c r="F18" s="12">
        <v>12.7514</v>
      </c>
      <c r="G18" s="12">
        <v>12.214399999999999</v>
      </c>
      <c r="H18" s="12">
        <f t="shared" si="1"/>
        <v>13.728495261942264</v>
      </c>
      <c r="J18">
        <f t="shared" si="0"/>
        <v>11.591512508904113</v>
      </c>
    </row>
    <row r="19" spans="1:11" x14ac:dyDescent="0.25">
      <c r="A19" s="1" t="s">
        <v>113</v>
      </c>
      <c r="B19" s="12">
        <v>102.78</v>
      </c>
      <c r="C19" s="12">
        <v>100.05</v>
      </c>
      <c r="D19" s="10">
        <v>9.0618999999999996</v>
      </c>
      <c r="E19" s="10">
        <v>13.877599999999999</v>
      </c>
      <c r="F19" s="12">
        <v>13.7461</v>
      </c>
      <c r="G19" s="12">
        <v>13.729100000000001</v>
      </c>
      <c r="H19" s="12">
        <f t="shared" si="1"/>
        <v>2.7306518263180655</v>
      </c>
      <c r="I19" s="12">
        <f>AVERAGE(H19:H23)</f>
        <v>2.3646236684420097</v>
      </c>
      <c r="J19">
        <f t="shared" si="0"/>
        <v>0.35301202317418984</v>
      </c>
      <c r="K19">
        <f>AVERAGE(J19:J23)</f>
        <v>0.35702133824612492</v>
      </c>
    </row>
    <row r="20" spans="1:11" x14ac:dyDescent="0.25">
      <c r="A20" s="1" t="s">
        <v>114</v>
      </c>
      <c r="B20" s="12">
        <v>110.5</v>
      </c>
      <c r="C20" s="12">
        <v>106</v>
      </c>
      <c r="D20" s="10">
        <v>10.2218</v>
      </c>
      <c r="E20" s="10">
        <v>15.384399999999999</v>
      </c>
      <c r="F20" s="12">
        <v>15.2486</v>
      </c>
      <c r="G20" s="12">
        <v>15.226900000000001</v>
      </c>
      <c r="H20" s="12">
        <f t="shared" si="1"/>
        <v>2.6304575214039385</v>
      </c>
      <c r="J20">
        <f t="shared" si="0"/>
        <v>0.42033084104906765</v>
      </c>
    </row>
    <row r="21" spans="1:11" x14ac:dyDescent="0.25">
      <c r="A21" s="1" t="s">
        <v>115</v>
      </c>
      <c r="B21" s="12">
        <v>94.47</v>
      </c>
      <c r="C21" s="12">
        <v>91.72</v>
      </c>
      <c r="D21" s="10">
        <v>10.2311</v>
      </c>
      <c r="E21" s="10">
        <v>16.952400000000001</v>
      </c>
      <c r="F21" s="12">
        <v>16.804300000000001</v>
      </c>
      <c r="G21" s="12">
        <v>16.782800000000002</v>
      </c>
      <c r="H21" s="12">
        <f t="shared" si="1"/>
        <v>2.203442786365724</v>
      </c>
      <c r="J21">
        <f t="shared" si="0"/>
        <v>0.31987859491466869</v>
      </c>
    </row>
    <row r="22" spans="1:11" x14ac:dyDescent="0.25">
      <c r="A22" s="1" t="s">
        <v>116</v>
      </c>
      <c r="B22" s="12">
        <v>110.82</v>
      </c>
      <c r="C22" s="12">
        <v>107.36</v>
      </c>
      <c r="D22" s="10">
        <v>9.5709999999999997</v>
      </c>
      <c r="E22" s="10">
        <v>16.739899999999999</v>
      </c>
      <c r="F22" s="12">
        <v>16.6069</v>
      </c>
      <c r="G22" s="12">
        <v>16.5837</v>
      </c>
      <c r="H22" s="12">
        <f t="shared" si="1"/>
        <v>1.8552358102358679</v>
      </c>
      <c r="J22">
        <f t="shared" si="0"/>
        <v>0.32362008118399233</v>
      </c>
    </row>
    <row r="23" spans="1:11" x14ac:dyDescent="0.25">
      <c r="A23" s="1" t="s">
        <v>117</v>
      </c>
      <c r="B23" s="12">
        <v>104.85</v>
      </c>
      <c r="C23" s="12">
        <v>100.35</v>
      </c>
      <c r="D23" s="10">
        <v>12.2194</v>
      </c>
      <c r="E23" s="10">
        <v>18.4649</v>
      </c>
      <c r="F23" s="12">
        <v>18.314800000000002</v>
      </c>
      <c r="G23" s="12">
        <v>18.291799999999999</v>
      </c>
      <c r="H23" s="12">
        <f t="shared" si="1"/>
        <v>2.4033303978864518</v>
      </c>
      <c r="J23">
        <f t="shared" si="0"/>
        <v>0.3682651509087061</v>
      </c>
    </row>
    <row r="24" spans="1:11" x14ac:dyDescent="0.25">
      <c r="A24" s="1" t="s">
        <v>118</v>
      </c>
      <c r="B24" s="12">
        <v>137.81</v>
      </c>
      <c r="C24" s="12">
        <v>96.14</v>
      </c>
      <c r="D24" s="10">
        <v>9.0286000000000008</v>
      </c>
      <c r="E24" s="10">
        <v>15.5755</v>
      </c>
      <c r="F24" s="12">
        <v>15.1866</v>
      </c>
      <c r="G24" s="12">
        <v>15.161</v>
      </c>
      <c r="H24" s="12">
        <f t="shared" si="1"/>
        <v>5.9402159800821712</v>
      </c>
      <c r="I24" s="12">
        <f>AVERAGE(H24:H28)</f>
        <v>4.9214170449049623</v>
      </c>
      <c r="J24">
        <f t="shared" si="0"/>
        <v>0.39102475980999768</v>
      </c>
      <c r="K24">
        <f>AVERAGE(J24:J28)</f>
        <v>0.32530077918330003</v>
      </c>
    </row>
    <row r="25" spans="1:11" x14ac:dyDescent="0.25">
      <c r="A25" s="1" t="s">
        <v>119</v>
      </c>
      <c r="B25" s="12">
        <v>110.1</v>
      </c>
      <c r="C25" s="12">
        <v>82.42</v>
      </c>
      <c r="D25" s="10">
        <v>8.8472000000000008</v>
      </c>
      <c r="E25" s="10">
        <v>14.4915</v>
      </c>
      <c r="F25" s="12">
        <v>14.255000000000001</v>
      </c>
      <c r="G25" s="12">
        <v>14.235799999999999</v>
      </c>
      <c r="H25" s="12">
        <f t="shared" si="1"/>
        <v>4.1900678560671745</v>
      </c>
      <c r="J25">
        <f t="shared" si="0"/>
        <v>0.34016618535516252</v>
      </c>
    </row>
    <row r="26" spans="1:11" x14ac:dyDescent="0.25">
      <c r="A26" s="1" t="s">
        <v>120</v>
      </c>
      <c r="B26" s="12">
        <v>88.58</v>
      </c>
      <c r="C26" s="12">
        <v>62.16</v>
      </c>
      <c r="D26" s="10">
        <v>9.8094000000000001</v>
      </c>
      <c r="E26" s="10">
        <v>14.704499999999999</v>
      </c>
      <c r="F26" s="12">
        <v>14.428000000000001</v>
      </c>
      <c r="G26" s="12">
        <v>14.409000000000001</v>
      </c>
      <c r="H26" s="12">
        <f t="shared" si="1"/>
        <v>5.6485056485056218</v>
      </c>
      <c r="J26">
        <f t="shared" si="0"/>
        <v>0.38814324528610511</v>
      </c>
    </row>
    <row r="27" spans="1:11" x14ac:dyDescent="0.25">
      <c r="A27" s="1" t="s">
        <v>121</v>
      </c>
      <c r="B27" s="12">
        <v>108.7</v>
      </c>
      <c r="C27" s="12">
        <v>79.709999999999994</v>
      </c>
      <c r="D27" s="10">
        <v>12.345000000000001</v>
      </c>
      <c r="E27" s="10">
        <v>19.005099999999999</v>
      </c>
      <c r="F27" s="12">
        <v>18.8261</v>
      </c>
      <c r="G27" s="12">
        <v>18.811900000000001</v>
      </c>
      <c r="H27" s="12">
        <f t="shared" si="1"/>
        <v>2.6876473326226114</v>
      </c>
      <c r="J27">
        <f t="shared" si="0"/>
        <v>0.21321001186166699</v>
      </c>
    </row>
    <row r="28" spans="1:11" x14ac:dyDescent="0.25">
      <c r="A28" s="1" t="s">
        <v>122</v>
      </c>
      <c r="B28" s="12">
        <v>123.24</v>
      </c>
      <c r="C28" s="12">
        <v>86.04</v>
      </c>
      <c r="D28" s="10">
        <v>12.481999999999999</v>
      </c>
      <c r="E28" s="10">
        <v>19.5578</v>
      </c>
      <c r="F28" s="12">
        <v>19.1233</v>
      </c>
      <c r="G28" s="12">
        <v>19.102499999999999</v>
      </c>
      <c r="H28" s="12">
        <f t="shared" si="1"/>
        <v>6.1406484072472347</v>
      </c>
      <c r="J28">
        <f t="shared" si="0"/>
        <v>0.29395969360356794</v>
      </c>
    </row>
    <row r="29" spans="1:11" x14ac:dyDescent="0.25">
      <c r="A29" s="1" t="s">
        <v>123</v>
      </c>
      <c r="B29" s="12">
        <v>92.85</v>
      </c>
      <c r="C29" s="12">
        <v>54.76</v>
      </c>
      <c r="D29" s="10">
        <v>9.1100999999999992</v>
      </c>
      <c r="E29" s="10">
        <v>13.6021</v>
      </c>
      <c r="F29" s="12">
        <v>13.159599999999999</v>
      </c>
      <c r="G29" s="12">
        <v>11.497400000000001</v>
      </c>
      <c r="H29" s="12">
        <f t="shared" si="1"/>
        <v>9.8508459483526423</v>
      </c>
      <c r="I29" s="12">
        <f>AVERAGE(H29:H33)</f>
        <v>8.9542803449339381</v>
      </c>
      <c r="J29">
        <f t="shared" si="0"/>
        <v>37.003561887800494</v>
      </c>
      <c r="K29">
        <f>AVERAGE(J29:J33)</f>
        <v>37.031472511860493</v>
      </c>
    </row>
    <row r="30" spans="1:11" x14ac:dyDescent="0.25">
      <c r="A30" s="1" t="s">
        <v>124</v>
      </c>
      <c r="B30" s="12">
        <v>104.32</v>
      </c>
      <c r="C30" s="12">
        <v>62.19</v>
      </c>
      <c r="D30" s="10">
        <v>8.8240999999999996</v>
      </c>
      <c r="E30" s="10">
        <v>13.174200000000001</v>
      </c>
      <c r="F30" s="12">
        <v>12.7402</v>
      </c>
      <c r="G30" s="12">
        <v>11.2128</v>
      </c>
      <c r="H30" s="12">
        <f t="shared" si="1"/>
        <v>9.976782142939264</v>
      </c>
      <c r="J30">
        <f t="shared" si="0"/>
        <v>35.111836509505522</v>
      </c>
    </row>
    <row r="31" spans="1:11" x14ac:dyDescent="0.25">
      <c r="A31" s="1" t="s">
        <v>125</v>
      </c>
      <c r="B31" s="12">
        <v>106.9</v>
      </c>
      <c r="C31" s="12">
        <v>66.31</v>
      </c>
      <c r="D31" s="10">
        <v>7.2594000000000003</v>
      </c>
      <c r="E31" s="10">
        <v>12.5296</v>
      </c>
      <c r="F31" s="12">
        <v>12.156000000000001</v>
      </c>
      <c r="G31" s="12">
        <v>10.114100000000001</v>
      </c>
      <c r="H31" s="12">
        <f t="shared" si="1"/>
        <v>7.0889150316875966</v>
      </c>
      <c r="J31">
        <f t="shared" si="0"/>
        <v>38.744260179879326</v>
      </c>
    </row>
    <row r="32" spans="1:11" x14ac:dyDescent="0.25">
      <c r="A32" s="1" t="s">
        <v>126</v>
      </c>
      <c r="B32" s="12">
        <v>61.13</v>
      </c>
      <c r="C32" s="12">
        <v>36.99</v>
      </c>
      <c r="D32" s="10">
        <v>9.2357999999999993</v>
      </c>
      <c r="E32" s="10">
        <v>14.266999999999999</v>
      </c>
      <c r="F32" s="12">
        <v>13.806100000000001</v>
      </c>
      <c r="G32" s="12">
        <v>11.9312</v>
      </c>
      <c r="H32" s="12">
        <f t="shared" si="1"/>
        <v>9.1608363809826425</v>
      </c>
      <c r="J32">
        <f t="shared" si="0"/>
        <v>37.265463507711885</v>
      </c>
    </row>
    <row r="33" spans="1:11" x14ac:dyDescent="0.25">
      <c r="A33" s="1" t="s">
        <v>127</v>
      </c>
      <c r="B33" s="12">
        <v>102.27</v>
      </c>
      <c r="C33" s="12">
        <v>58.61</v>
      </c>
      <c r="D33" s="10">
        <v>11.5525</v>
      </c>
      <c r="E33" s="10">
        <v>17.4209</v>
      </c>
      <c r="F33" s="12">
        <v>16.910699999999999</v>
      </c>
      <c r="G33" s="12">
        <v>14.737500000000001</v>
      </c>
      <c r="H33" s="12">
        <f t="shared" si="1"/>
        <v>8.6940222207075379</v>
      </c>
      <c r="J33">
        <f t="shared" si="0"/>
        <v>37.032240474405256</v>
      </c>
    </row>
    <row r="34" spans="1:11" x14ac:dyDescent="0.25">
      <c r="A34" s="1" t="s">
        <v>128</v>
      </c>
      <c r="B34" s="12">
        <v>79.14</v>
      </c>
      <c r="C34" s="12">
        <v>37.119999999999997</v>
      </c>
      <c r="D34" s="10">
        <v>11.3331</v>
      </c>
      <c r="E34" s="10">
        <v>16.7498</v>
      </c>
      <c r="F34" s="12">
        <v>15.0517</v>
      </c>
      <c r="G34" s="12">
        <v>13.6286</v>
      </c>
      <c r="H34" s="12">
        <f t="shared" si="1"/>
        <v>31.349345542488972</v>
      </c>
      <c r="I34" s="12">
        <f>AVERAGE(H34:H38)</f>
        <v>33.921917567401145</v>
      </c>
      <c r="J34">
        <f t="shared" si="0"/>
        <v>26.272453707977178</v>
      </c>
      <c r="K34">
        <f>AVERAGE(J34:J38)</f>
        <v>24.454379904504663</v>
      </c>
    </row>
    <row r="35" spans="1:11" x14ac:dyDescent="0.25">
      <c r="A35" s="1" t="s">
        <v>129</v>
      </c>
      <c r="B35" s="12">
        <v>91.15</v>
      </c>
      <c r="C35" s="12">
        <v>46.69</v>
      </c>
      <c r="D35" s="10">
        <v>10.8414</v>
      </c>
      <c r="E35" s="10">
        <v>15.766299999999999</v>
      </c>
      <c r="F35" s="12">
        <v>14.3879</v>
      </c>
      <c r="G35" s="12">
        <v>13.0238</v>
      </c>
      <c r="H35" s="12">
        <f t="shared" si="1"/>
        <v>27.988385550975643</v>
      </c>
      <c r="J35">
        <f t="shared" si="0"/>
        <v>27.698024325367026</v>
      </c>
    </row>
    <row r="36" spans="1:11" x14ac:dyDescent="0.25">
      <c r="A36" s="1" t="s">
        <v>130</v>
      </c>
      <c r="B36" s="12">
        <v>82.62</v>
      </c>
      <c r="C36" s="12">
        <v>39.46</v>
      </c>
      <c r="D36" s="10">
        <v>11.5367</v>
      </c>
      <c r="E36" s="10">
        <v>16.446999999999999</v>
      </c>
      <c r="F36" s="12">
        <v>14.8247</v>
      </c>
      <c r="G36" s="12">
        <v>13.5557</v>
      </c>
      <c r="H36" s="12">
        <f t="shared" si="1"/>
        <v>33.038714538826532</v>
      </c>
      <c r="J36">
        <f t="shared" si="0"/>
        <v>25.843634808463843</v>
      </c>
    </row>
    <row r="37" spans="1:11" x14ac:dyDescent="0.25">
      <c r="A37" s="1" t="s">
        <v>131</v>
      </c>
      <c r="B37" s="12">
        <v>82.84</v>
      </c>
      <c r="C37" s="12">
        <v>39.119999999999997</v>
      </c>
      <c r="D37" s="10">
        <v>12.127599999999999</v>
      </c>
      <c r="E37" s="10">
        <v>16.309699999999999</v>
      </c>
      <c r="F37" s="12">
        <v>14.8575</v>
      </c>
      <c r="G37" s="12">
        <v>13.8415</v>
      </c>
      <c r="H37" s="12">
        <f t="shared" si="1"/>
        <v>34.724181631237883</v>
      </c>
      <c r="J37">
        <f t="shared" si="0"/>
        <v>24.294014968556464</v>
      </c>
    </row>
    <row r="38" spans="1:11" x14ac:dyDescent="0.25">
      <c r="A38" s="1" t="s">
        <v>132</v>
      </c>
      <c r="B38" s="12">
        <v>89.09</v>
      </c>
      <c r="C38" s="12">
        <v>41.47</v>
      </c>
      <c r="D38" s="10">
        <v>8.9697999999999993</v>
      </c>
      <c r="E38" s="10">
        <v>12.5968</v>
      </c>
      <c r="F38" s="12">
        <v>11.055</v>
      </c>
      <c r="G38" s="12">
        <v>10.3962</v>
      </c>
      <c r="H38" s="12">
        <f t="shared" si="1"/>
        <v>42.508960573476699</v>
      </c>
      <c r="J38">
        <f t="shared" si="0"/>
        <v>18.163771712158788</v>
      </c>
    </row>
    <row r="39" spans="1:11" x14ac:dyDescent="0.25">
      <c r="A39" s="1" t="s">
        <v>133</v>
      </c>
      <c r="B39" s="12">
        <v>88.02</v>
      </c>
      <c r="C39" s="12">
        <v>61.72</v>
      </c>
      <c r="D39" s="10">
        <v>8.9605999999999995</v>
      </c>
      <c r="E39" s="10">
        <v>13.951499999999999</v>
      </c>
      <c r="F39" s="12">
        <v>13.3597</v>
      </c>
      <c r="G39" s="12">
        <v>13.287100000000001</v>
      </c>
      <c r="H39" s="12">
        <f t="shared" si="1"/>
        <v>11.857580797050616</v>
      </c>
      <c r="I39" s="12">
        <f>AVERAGE(H39:H44)</f>
        <v>16.334801303219653</v>
      </c>
      <c r="J39">
        <f t="shared" si="0"/>
        <v>1.4546474583742321</v>
      </c>
      <c r="K39">
        <f>AVERAGE(J39:J43)</f>
        <v>1.804025470465866</v>
      </c>
    </row>
    <row r="40" spans="1:11" x14ac:dyDescent="0.25">
      <c r="A40" s="1" t="s">
        <v>134</v>
      </c>
      <c r="B40" s="12">
        <v>48.06</v>
      </c>
      <c r="C40" s="12">
        <v>32.299999999999997</v>
      </c>
      <c r="D40" s="10">
        <v>9.7547999999999995</v>
      </c>
      <c r="E40" s="10">
        <v>13.125500000000001</v>
      </c>
      <c r="F40" s="12">
        <v>12.5024</v>
      </c>
      <c r="G40" s="12">
        <v>12.4458</v>
      </c>
      <c r="H40" s="12">
        <f t="shared" si="1"/>
        <v>18.485774468211371</v>
      </c>
      <c r="J40">
        <f t="shared" si="0"/>
        <v>1.6791764321950786</v>
      </c>
    </row>
    <row r="41" spans="1:11" x14ac:dyDescent="0.25">
      <c r="A41" s="1" t="s">
        <v>135</v>
      </c>
      <c r="B41" s="12">
        <v>23.59</v>
      </c>
      <c r="C41" s="12">
        <v>15.23</v>
      </c>
      <c r="D41" s="10">
        <v>12.580500000000001</v>
      </c>
      <c r="E41" s="10">
        <v>16.714400000000001</v>
      </c>
      <c r="F41" s="12">
        <v>15.7363</v>
      </c>
      <c r="G41" s="12">
        <v>15.6272</v>
      </c>
      <c r="H41" s="12">
        <f t="shared" si="1"/>
        <v>23.660465903868047</v>
      </c>
      <c r="J41">
        <f t="shared" si="0"/>
        <v>2.6391543094898218</v>
      </c>
    </row>
    <row r="42" spans="1:11" x14ac:dyDescent="0.25">
      <c r="A42" s="1" t="s">
        <v>136</v>
      </c>
      <c r="B42" s="12">
        <v>27.47</v>
      </c>
      <c r="C42" s="12">
        <v>16.77</v>
      </c>
      <c r="D42" s="10">
        <v>12.3367</v>
      </c>
      <c r="E42" s="10">
        <v>16.761299999999999</v>
      </c>
      <c r="F42" s="12">
        <v>15.8169</v>
      </c>
      <c r="G42" s="12">
        <v>15.742100000000001</v>
      </c>
      <c r="H42" s="12">
        <f t="shared" si="1"/>
        <v>21.344302309813283</v>
      </c>
      <c r="J42">
        <f t="shared" si="0"/>
        <v>1.6905482981512405</v>
      </c>
    </row>
    <row r="43" spans="1:11" x14ac:dyDescent="0.25">
      <c r="A43" s="1" t="s">
        <v>137</v>
      </c>
      <c r="B43" s="12">
        <v>97.71</v>
      </c>
      <c r="C43" s="12">
        <v>67.569999999999993</v>
      </c>
      <c r="D43" s="10">
        <v>9.7965</v>
      </c>
      <c r="E43" s="10">
        <v>13.027900000000001</v>
      </c>
      <c r="F43" s="12">
        <v>12.6402</v>
      </c>
      <c r="G43" s="12">
        <v>12.5899</v>
      </c>
      <c r="H43" s="12">
        <f t="shared" si="1"/>
        <v>11.997895648944745</v>
      </c>
      <c r="J43">
        <f t="shared" si="0"/>
        <v>1.5566008541189578</v>
      </c>
    </row>
    <row r="44" spans="1:11" x14ac:dyDescent="0.25">
      <c r="A44" s="1" t="s">
        <v>138</v>
      </c>
      <c r="B44" s="12">
        <v>102.65</v>
      </c>
      <c r="C44" s="12">
        <v>87.5</v>
      </c>
      <c r="D44" s="10">
        <v>12.6107</v>
      </c>
      <c r="E44" s="10">
        <v>16.6678</v>
      </c>
      <c r="F44" s="12">
        <v>16.235199999999999</v>
      </c>
      <c r="G44" s="12">
        <v>16.221900000000002</v>
      </c>
      <c r="H44" s="12">
        <f t="shared" si="1"/>
        <v>10.662788691429856</v>
      </c>
      <c r="I44" s="12">
        <f>AVERAGE(H44:H48)</f>
        <v>9.7891801116254182</v>
      </c>
      <c r="J44">
        <f t="shared" si="0"/>
        <v>0.32782036429955941</v>
      </c>
      <c r="K44">
        <f>AVERAGE(J44:J48)</f>
        <v>0.30631931304131216</v>
      </c>
    </row>
    <row r="45" spans="1:11" x14ac:dyDescent="0.25">
      <c r="A45" s="1" t="s">
        <v>139</v>
      </c>
      <c r="B45" s="12">
        <v>91.71</v>
      </c>
      <c r="C45" s="12">
        <v>75.02</v>
      </c>
      <c r="D45" s="10">
        <v>11.3712</v>
      </c>
      <c r="E45" s="10">
        <v>15.408899999999999</v>
      </c>
      <c r="F45" s="12">
        <v>14.989800000000001</v>
      </c>
      <c r="G45" s="12">
        <v>14.9765</v>
      </c>
      <c r="H45" s="12">
        <f t="shared" si="1"/>
        <v>10.379671595215061</v>
      </c>
      <c r="J45">
        <f t="shared" si="0"/>
        <v>0.3293954479035337</v>
      </c>
    </row>
    <row r="46" spans="1:11" x14ac:dyDescent="0.25">
      <c r="A46" s="1" t="s">
        <v>140</v>
      </c>
      <c r="B46" s="12">
        <v>125.15</v>
      </c>
      <c r="C46" s="12">
        <v>99.25</v>
      </c>
      <c r="D46" s="10">
        <v>13.4962</v>
      </c>
      <c r="E46" s="10">
        <v>17.9422</v>
      </c>
      <c r="F46" s="12">
        <v>17.496400000000001</v>
      </c>
      <c r="G46" s="12">
        <v>17.482700000000001</v>
      </c>
      <c r="H46" s="12">
        <f t="shared" si="1"/>
        <v>10.026990553306307</v>
      </c>
      <c r="J46">
        <f t="shared" si="0"/>
        <v>0.30814215024741443</v>
      </c>
    </row>
    <row r="47" spans="1:11" x14ac:dyDescent="0.25">
      <c r="A47" s="1" t="s">
        <v>141</v>
      </c>
      <c r="B47" s="12">
        <v>107.59</v>
      </c>
      <c r="C47" s="12">
        <v>88.97</v>
      </c>
      <c r="D47" s="10">
        <v>12.154999999999999</v>
      </c>
      <c r="E47" s="10">
        <v>17.268799999999999</v>
      </c>
      <c r="F47" s="12">
        <v>16.863199999999999</v>
      </c>
      <c r="G47" s="12">
        <v>16.849699999999999</v>
      </c>
      <c r="H47" s="12">
        <f t="shared" si="1"/>
        <v>7.9314795259884967</v>
      </c>
      <c r="J47">
        <f t="shared" si="0"/>
        <v>0.26399155227033738</v>
      </c>
    </row>
    <row r="48" spans="1:11" x14ac:dyDescent="0.25">
      <c r="A48" s="1" t="s">
        <v>142</v>
      </c>
      <c r="B48" s="12">
        <v>86.46</v>
      </c>
      <c r="C48" s="12">
        <v>73.03</v>
      </c>
      <c r="D48" s="10">
        <v>12.4122</v>
      </c>
      <c r="E48" s="10">
        <v>17.209599999999998</v>
      </c>
      <c r="F48" s="12">
        <v>16.732500000000002</v>
      </c>
      <c r="G48" s="12">
        <v>16.718</v>
      </c>
      <c r="H48" s="12">
        <f t="shared" si="1"/>
        <v>9.9449701921873661</v>
      </c>
      <c r="J48">
        <f t="shared" si="0"/>
        <v>0.30224705048571604</v>
      </c>
    </row>
    <row r="49" spans="1:17" x14ac:dyDescent="0.25">
      <c r="A49" s="1" t="s">
        <v>144</v>
      </c>
      <c r="B49" s="12">
        <v>100.63</v>
      </c>
      <c r="C49" s="12">
        <v>90.47</v>
      </c>
      <c r="D49" s="10">
        <v>12.3072</v>
      </c>
      <c r="E49" s="10">
        <v>18.642900000000001</v>
      </c>
      <c r="F49" s="12">
        <v>18.438500000000001</v>
      </c>
      <c r="G49" s="12">
        <v>18.414899999999999</v>
      </c>
      <c r="H49" s="12">
        <f t="shared" si="1"/>
        <v>3.2261628549331514</v>
      </c>
      <c r="I49" s="12">
        <f>AVERAGE(H49:H53)</f>
        <v>3.3839249723517719</v>
      </c>
      <c r="J49">
        <f t="shared" si="0"/>
        <v>0.3724923844247966</v>
      </c>
      <c r="K49">
        <f>AVERAGE(J49:J53)</f>
        <v>0.28691656466316035</v>
      </c>
    </row>
    <row r="50" spans="1:17" x14ac:dyDescent="0.25">
      <c r="A50" s="1" t="s">
        <v>143</v>
      </c>
      <c r="B50" s="12">
        <v>110.52</v>
      </c>
      <c r="C50" s="12">
        <v>100.2</v>
      </c>
      <c r="D50" s="10">
        <v>12.4033</v>
      </c>
      <c r="E50" s="10">
        <v>20.8626</v>
      </c>
      <c r="F50" s="12">
        <v>20.563400000000001</v>
      </c>
      <c r="G50" s="12">
        <v>20.540800000000001</v>
      </c>
      <c r="H50" s="12">
        <f t="shared" si="1"/>
        <v>3.53693568025722</v>
      </c>
      <c r="J50">
        <f t="shared" si="0"/>
        <v>0.26716158547398272</v>
      </c>
    </row>
    <row r="51" spans="1:17" x14ac:dyDescent="0.25">
      <c r="A51" s="1" t="s">
        <v>145</v>
      </c>
      <c r="B51" s="12">
        <v>108.15</v>
      </c>
      <c r="C51" s="12">
        <v>99.57</v>
      </c>
      <c r="D51" s="10">
        <v>12.5236</v>
      </c>
      <c r="E51" s="10">
        <v>20.426400000000001</v>
      </c>
      <c r="F51" s="12">
        <v>20.1492</v>
      </c>
      <c r="G51" s="12">
        <v>20.127500000000001</v>
      </c>
      <c r="H51" s="12">
        <f t="shared" si="1"/>
        <v>3.5076175532722647</v>
      </c>
      <c r="J51">
        <f t="shared" si="0"/>
        <v>0.27458622260463589</v>
      </c>
    </row>
    <row r="52" spans="1:17" x14ac:dyDescent="0.25">
      <c r="A52" s="1" t="s">
        <v>146</v>
      </c>
      <c r="B52" s="12">
        <v>125.51</v>
      </c>
      <c r="C52" s="12">
        <v>113.59</v>
      </c>
      <c r="D52" s="10">
        <v>12.6204</v>
      </c>
      <c r="E52" s="10">
        <v>20.059899999999999</v>
      </c>
      <c r="F52" s="12">
        <v>19.812100000000001</v>
      </c>
      <c r="G52" s="12">
        <v>19.793299999999999</v>
      </c>
      <c r="H52" s="12">
        <f t="shared" si="1"/>
        <v>3.3308690100140876</v>
      </c>
      <c r="J52">
        <f t="shared" si="0"/>
        <v>0.25270515491635692</v>
      </c>
    </row>
    <row r="53" spans="1:17" x14ac:dyDescent="0.25">
      <c r="A53" s="1" t="s">
        <v>147</v>
      </c>
      <c r="B53" s="12">
        <v>69.790000000000006</v>
      </c>
      <c r="C53" s="12">
        <v>64.83</v>
      </c>
      <c r="D53" s="10">
        <v>12.116300000000001</v>
      </c>
      <c r="E53" s="10">
        <v>18.131900000000002</v>
      </c>
      <c r="F53" s="12">
        <v>17.932300000000001</v>
      </c>
      <c r="G53" s="12">
        <v>17.9162</v>
      </c>
      <c r="H53" s="12">
        <f t="shared" si="1"/>
        <v>3.3180397632821363</v>
      </c>
      <c r="J53">
        <f t="shared" si="0"/>
        <v>0.26763747589602954</v>
      </c>
    </row>
    <row r="54" spans="1:17" x14ac:dyDescent="0.25">
      <c r="A54" s="1" t="s">
        <v>148</v>
      </c>
      <c r="B54" s="12">
        <v>103.98</v>
      </c>
      <c r="C54" s="12">
        <v>99.08</v>
      </c>
      <c r="D54" s="10">
        <v>11.9597</v>
      </c>
      <c r="E54" s="10">
        <v>20.7576</v>
      </c>
      <c r="F54" s="12">
        <v>20.490100000000002</v>
      </c>
      <c r="G54" s="12">
        <v>20.456099999999999</v>
      </c>
      <c r="H54" s="12">
        <f t="shared" si="1"/>
        <v>3.040498300730837</v>
      </c>
      <c r="I54" s="12">
        <f>AVERAGE(H54:H58)</f>
        <v>3.0198268696273685</v>
      </c>
      <c r="J54">
        <f t="shared" si="0"/>
        <v>0.38645585878451072</v>
      </c>
      <c r="K54">
        <f>AVERAGE(J54:J58)</f>
        <v>0.35978977757511837</v>
      </c>
    </row>
    <row r="55" spans="1:17" x14ac:dyDescent="0.25">
      <c r="A55" s="1" t="s">
        <v>149</v>
      </c>
      <c r="B55" s="12">
        <v>109.89</v>
      </c>
      <c r="C55" s="12">
        <v>103.53</v>
      </c>
      <c r="D55" s="10">
        <v>9.9962</v>
      </c>
      <c r="E55" s="10">
        <v>16.621200000000002</v>
      </c>
      <c r="F55" s="12">
        <v>16.415400000000002</v>
      </c>
      <c r="G55" s="12">
        <v>16.391999999999999</v>
      </c>
      <c r="H55" s="12">
        <f t="shared" si="1"/>
        <v>3.1064150943396216</v>
      </c>
      <c r="J55">
        <f t="shared" si="0"/>
        <v>0.35320754716984604</v>
      </c>
    </row>
    <row r="56" spans="1:17" x14ac:dyDescent="0.25">
      <c r="A56" s="1" t="s">
        <v>150</v>
      </c>
      <c r="B56" s="12">
        <v>124.02</v>
      </c>
      <c r="C56" s="12">
        <v>117.45</v>
      </c>
      <c r="D56" s="10">
        <v>12.5555</v>
      </c>
      <c r="E56" s="10">
        <v>21.561599999999999</v>
      </c>
      <c r="F56" s="12">
        <v>21.3187</v>
      </c>
      <c r="G56" s="12">
        <v>21.287800000000001</v>
      </c>
      <c r="H56" s="12">
        <f t="shared" si="1"/>
        <v>2.6970608809584484</v>
      </c>
      <c r="J56">
        <f t="shared" si="0"/>
        <v>0.34310078724419052</v>
      </c>
    </row>
    <row r="57" spans="1:17" x14ac:dyDescent="0.25">
      <c r="A57" s="1" t="s">
        <v>151</v>
      </c>
      <c r="B57" s="12">
        <v>106.65</v>
      </c>
      <c r="C57" s="12">
        <v>99.62</v>
      </c>
      <c r="D57" s="10">
        <v>11.7278</v>
      </c>
      <c r="E57" s="10">
        <v>18.415099999999999</v>
      </c>
      <c r="F57" s="12">
        <v>18.200099999999999</v>
      </c>
      <c r="G57" s="12">
        <v>18.175699999999999</v>
      </c>
      <c r="H57" s="12">
        <f t="shared" si="1"/>
        <v>3.2150494220387884</v>
      </c>
      <c r="J57">
        <f t="shared" si="0"/>
        <v>0.36487072510579727</v>
      </c>
    </row>
    <row r="58" spans="1:17" x14ac:dyDescent="0.25">
      <c r="A58" s="1" t="s">
        <v>152</v>
      </c>
      <c r="B58" s="12">
        <v>97.65</v>
      </c>
      <c r="C58" s="12">
        <v>91.94</v>
      </c>
      <c r="D58" s="10">
        <v>12.6404</v>
      </c>
      <c r="E58" s="10">
        <v>19.8704</v>
      </c>
      <c r="F58" s="12">
        <v>19.650600000000001</v>
      </c>
      <c r="G58" s="12">
        <v>19.6252</v>
      </c>
      <c r="H58" s="12">
        <f t="shared" si="1"/>
        <v>3.0401106500691468</v>
      </c>
      <c r="J58">
        <f t="shared" si="0"/>
        <v>0.35131396957124755</v>
      </c>
    </row>
    <row r="59" spans="1:17" x14ac:dyDescent="0.25">
      <c r="A59" s="1" t="s">
        <v>153</v>
      </c>
      <c r="B59" s="12">
        <v>89.17</v>
      </c>
      <c r="C59" s="12">
        <v>62.88</v>
      </c>
      <c r="D59" s="10">
        <v>11.750500000000001</v>
      </c>
      <c r="E59" s="10">
        <v>18.260100000000001</v>
      </c>
      <c r="F59" s="12">
        <v>17.797699999999999</v>
      </c>
      <c r="G59" s="12">
        <v>17.7499</v>
      </c>
      <c r="H59" s="12">
        <f t="shared" si="1"/>
        <v>7.1033550448568628</v>
      </c>
      <c r="I59" s="12">
        <f>AVERAGE(H59:H63)</f>
        <v>7.1584355662194641</v>
      </c>
      <c r="J59">
        <f t="shared" si="0"/>
        <v>0.73430011060585487</v>
      </c>
      <c r="K59">
        <f>AVERAGE(J59:J63)</f>
        <v>0.72285212393025711</v>
      </c>
    </row>
    <row r="60" spans="1:17" x14ac:dyDescent="0.25">
      <c r="A60" s="1" t="s">
        <v>154</v>
      </c>
      <c r="B60" s="12">
        <v>49.16</v>
      </c>
      <c r="C60" s="12">
        <v>32.700000000000003</v>
      </c>
      <c r="D60" s="10">
        <v>13.344900000000001</v>
      </c>
      <c r="E60" s="10">
        <v>18.5869</v>
      </c>
      <c r="F60" s="12">
        <v>18.111799999999999</v>
      </c>
      <c r="G60" s="12">
        <v>18.066700000000001</v>
      </c>
      <c r="H60" s="12">
        <f t="shared" si="1"/>
        <v>9.0633346051125763</v>
      </c>
      <c r="J60">
        <f t="shared" si="0"/>
        <v>0.8603586417397544</v>
      </c>
    </row>
    <row r="61" spans="1:17" x14ac:dyDescent="0.25">
      <c r="A61" s="1" t="s">
        <v>155</v>
      </c>
      <c r="B61" s="12">
        <v>142.37</v>
      </c>
      <c r="C61" s="12">
        <v>112.05</v>
      </c>
      <c r="D61" s="10">
        <v>13.650499999999999</v>
      </c>
      <c r="E61" s="10">
        <v>22.642600000000002</v>
      </c>
      <c r="F61" s="12">
        <v>22.1266</v>
      </c>
      <c r="G61" s="12">
        <v>22.070499999999999</v>
      </c>
      <c r="H61" s="12">
        <f t="shared" si="1"/>
        <v>5.7383703473048744</v>
      </c>
      <c r="J61">
        <f t="shared" si="0"/>
        <v>0.62388096217791933</v>
      </c>
    </row>
    <row r="62" spans="1:17" x14ac:dyDescent="0.25">
      <c r="A62" s="1" t="s">
        <v>156</v>
      </c>
      <c r="B62" s="12">
        <v>108.16</v>
      </c>
      <c r="C62" s="12">
        <v>79.64</v>
      </c>
      <c r="D62" s="10">
        <v>12.138199999999999</v>
      </c>
      <c r="E62" s="10">
        <v>19.2056</v>
      </c>
      <c r="F62" s="12">
        <v>18.6966</v>
      </c>
      <c r="G62" s="12">
        <v>18.649699999999999</v>
      </c>
      <c r="H62" s="12">
        <f t="shared" si="1"/>
        <v>7.2020828027280226</v>
      </c>
      <c r="J62">
        <f t="shared" si="0"/>
        <v>0.66361038005491157</v>
      </c>
    </row>
    <row r="63" spans="1:17" x14ac:dyDescent="0.25">
      <c r="A63" s="1" t="s">
        <v>157</v>
      </c>
      <c r="B63" s="12">
        <v>122.56</v>
      </c>
      <c r="C63" s="12">
        <v>88.95</v>
      </c>
      <c r="D63" s="10">
        <v>11.4415</v>
      </c>
      <c r="E63" s="10">
        <v>17.792999999999999</v>
      </c>
      <c r="F63" s="12">
        <v>17.368400000000001</v>
      </c>
      <c r="G63" s="12">
        <v>17.321899999999999</v>
      </c>
      <c r="H63" s="12">
        <f t="shared" si="1"/>
        <v>6.6850350310949862</v>
      </c>
      <c r="J63">
        <f t="shared" si="0"/>
        <v>0.73211052507284524</v>
      </c>
      <c r="P63" s="32"/>
      <c r="Q63" t="s">
        <v>212</v>
      </c>
    </row>
    <row r="64" spans="1:17" x14ac:dyDescent="0.25">
      <c r="A64" s="1" t="s">
        <v>158</v>
      </c>
      <c r="B64" s="12">
        <v>125.06</v>
      </c>
      <c r="C64" s="12">
        <v>89.53</v>
      </c>
      <c r="D64" s="10">
        <v>8.6971000000000007</v>
      </c>
      <c r="E64" s="10">
        <v>17.213999999999999</v>
      </c>
      <c r="F64" s="12">
        <v>16.833200000000001</v>
      </c>
      <c r="G64" s="12">
        <v>16.6693</v>
      </c>
      <c r="H64" s="12">
        <f t="shared" si="1"/>
        <v>4.4711103805374872</v>
      </c>
      <c r="I64" s="12">
        <f>AVERAGE(H64:H68)</f>
        <v>5.6383458171239873</v>
      </c>
      <c r="J64">
        <f t="shared" si="0"/>
        <v>1.9244091159929286</v>
      </c>
      <c r="K64">
        <f>AVERAGE(J64:J68)</f>
        <v>2.2137528274775438</v>
      </c>
      <c r="P64" s="35"/>
      <c r="Q64" t="s">
        <v>213</v>
      </c>
    </row>
    <row r="65" spans="1:17" x14ac:dyDescent="0.25">
      <c r="A65" s="1" t="s">
        <v>159</v>
      </c>
      <c r="B65" s="12">
        <v>111.09</v>
      </c>
      <c r="C65" s="12">
        <v>73.25</v>
      </c>
      <c r="D65" s="10">
        <v>9.1202000000000005</v>
      </c>
      <c r="E65" s="10">
        <v>14.028499999999999</v>
      </c>
      <c r="F65" s="12">
        <v>13.6736</v>
      </c>
      <c r="G65" s="12">
        <v>13.5396</v>
      </c>
      <c r="H65" s="12">
        <f t="shared" si="1"/>
        <v>7.2306093759549936</v>
      </c>
      <c r="J65">
        <f t="shared" si="0"/>
        <v>2.730069474156029</v>
      </c>
      <c r="P65" s="37"/>
      <c r="Q65" t="s">
        <v>214</v>
      </c>
    </row>
    <row r="66" spans="1:17" x14ac:dyDescent="0.25">
      <c r="A66" s="1" t="s">
        <v>160</v>
      </c>
      <c r="B66" s="12">
        <v>87.45</v>
      </c>
      <c r="C66" s="12">
        <v>57.33</v>
      </c>
      <c r="D66" s="10">
        <v>8.9603999999999999</v>
      </c>
      <c r="E66" s="10">
        <v>15.757999999999999</v>
      </c>
      <c r="F66" s="12">
        <v>15.333600000000001</v>
      </c>
      <c r="G66" s="12">
        <v>15.187200000000001</v>
      </c>
      <c r="H66" s="12">
        <f t="shared" si="1"/>
        <v>6.2433800164763831</v>
      </c>
      <c r="J66">
        <f t="shared" si="0"/>
        <v>2.1537013063434136</v>
      </c>
    </row>
    <row r="67" spans="1:17" x14ac:dyDescent="0.25">
      <c r="A67" s="1" t="s">
        <v>161</v>
      </c>
      <c r="B67" s="12">
        <v>116.56</v>
      </c>
      <c r="C67" s="12">
        <v>74.921999999999997</v>
      </c>
      <c r="D67" s="10">
        <v>12.318099999999999</v>
      </c>
      <c r="E67" s="10">
        <v>21.238</v>
      </c>
      <c r="F67" s="12">
        <v>20.771899999999999</v>
      </c>
      <c r="G67" s="12">
        <v>20.588200000000001</v>
      </c>
      <c r="H67" s="12">
        <f t="shared" si="1"/>
        <v>5.2253949035303178</v>
      </c>
      <c r="J67">
        <f t="shared" ref="J67:J68" si="2">(((F67-D67)-(G67-D67))/(E67-D67)*100)</f>
        <v>2.0594401282525387</v>
      </c>
    </row>
    <row r="68" spans="1:17" x14ac:dyDescent="0.25">
      <c r="A68" s="1" t="s">
        <v>162</v>
      </c>
      <c r="B68" s="12">
        <v>131.41</v>
      </c>
      <c r="C68" s="12">
        <v>94.33</v>
      </c>
      <c r="D68" s="10">
        <v>11.783200000000001</v>
      </c>
      <c r="E68" s="10">
        <v>19.247499999999999</v>
      </c>
      <c r="F68" s="12">
        <v>18.872699999999998</v>
      </c>
      <c r="G68" s="12">
        <v>18.708400000000001</v>
      </c>
      <c r="H68" s="12">
        <f t="shared" si="1"/>
        <v>5.0212344091207557</v>
      </c>
      <c r="J68">
        <f t="shared" si="2"/>
        <v>2.20114411264281</v>
      </c>
    </row>
    <row r="72" spans="1:17" x14ac:dyDescent="0.25">
      <c r="B72" s="33" t="s">
        <v>185</v>
      </c>
      <c r="C72" s="36" t="s">
        <v>186</v>
      </c>
      <c r="D72" s="30" t="s">
        <v>187</v>
      </c>
      <c r="E72" s="34" t="s">
        <v>188</v>
      </c>
      <c r="F72" s="30" t="s">
        <v>189</v>
      </c>
      <c r="G72" s="30" t="s">
        <v>190</v>
      </c>
      <c r="H72" s="31" t="s">
        <v>191</v>
      </c>
      <c r="I72" s="31" t="s">
        <v>192</v>
      </c>
      <c r="J72" s="36" t="s">
        <v>193</v>
      </c>
      <c r="K72" s="36" t="s">
        <v>194</v>
      </c>
      <c r="L72" s="36" t="s">
        <v>195</v>
      </c>
      <c r="M72" s="31" t="s">
        <v>196</v>
      </c>
      <c r="N72" s="31" t="s">
        <v>197</v>
      </c>
    </row>
    <row r="73" spans="1:17" x14ac:dyDescent="0.25">
      <c r="A73" s="6" t="s">
        <v>180</v>
      </c>
      <c r="B73" s="12">
        <f>MIN(H2:H6)</f>
        <v>3.1942711119034852</v>
      </c>
      <c r="C73" s="12">
        <f>MIN(H7:H11)</f>
        <v>3.9066243411595774</v>
      </c>
      <c r="D73" s="10">
        <f>MIN(H12:H18)</f>
        <v>9.1355370940568346</v>
      </c>
      <c r="E73" s="10">
        <f>MIN(H19:H23)</f>
        <v>1.8552358102358679</v>
      </c>
      <c r="F73" s="12">
        <f>MIN(H24:H28)</f>
        <v>2.6876473326226114</v>
      </c>
      <c r="G73" s="12">
        <f>MIN(H29:H33)</f>
        <v>7.0889150316875966</v>
      </c>
      <c r="H73" s="12">
        <f>MIN(H34:H38)</f>
        <v>27.988385550975643</v>
      </c>
      <c r="I73" s="12">
        <f>MIN(H39:H43)</f>
        <v>11.857580797050616</v>
      </c>
      <c r="J73" s="12">
        <f>MIN(H44:H48)</f>
        <v>7.9314795259884967</v>
      </c>
      <c r="K73" s="12">
        <f>MIN(H49:H53)</f>
        <v>3.2261628549331514</v>
      </c>
      <c r="L73" s="12">
        <f>MIN(H54:H58)</f>
        <v>2.6970608809584484</v>
      </c>
      <c r="M73" s="12">
        <f>MIN(H59:H63)</f>
        <v>5.7383703473048744</v>
      </c>
      <c r="N73" s="12">
        <f>MIN(H64:H68)</f>
        <v>4.4711103805374872</v>
      </c>
    </row>
    <row r="74" spans="1:17" x14ac:dyDescent="0.25">
      <c r="A74" s="6" t="s">
        <v>181</v>
      </c>
      <c r="B74" s="12">
        <f>QUARTILE(H2:H6,1)</f>
        <v>4.3445704101957476</v>
      </c>
      <c r="C74" s="12">
        <f>QUARTILE(H7:H11,1)</f>
        <v>4.5339084591420953</v>
      </c>
      <c r="D74" s="10">
        <f>QUARTILE(H12:H18,1)</f>
        <v>11.218332275082954</v>
      </c>
      <c r="E74" s="10">
        <f>QUARTILE(H19:H23,1)</f>
        <v>2.203442786365724</v>
      </c>
      <c r="F74" s="12">
        <f>QUARTILE(H24:H28,1)</f>
        <v>4.1900678560671745</v>
      </c>
      <c r="G74" s="12">
        <f>QUARTILE(H29:H33,1)</f>
        <v>8.6940222207075379</v>
      </c>
      <c r="H74" s="12">
        <f>QUARTILE(H34:H38,1)</f>
        <v>31.349345542488972</v>
      </c>
      <c r="I74" s="12">
        <f>QUARTILE(H39:H43,1)</f>
        <v>11.997895648944745</v>
      </c>
      <c r="J74" s="12">
        <f>QUARTILE(H44:H48,1)</f>
        <v>9.9449701921873661</v>
      </c>
      <c r="K74" s="12">
        <f>QUARTILE(H49:H53,1)</f>
        <v>3.3180397632821363</v>
      </c>
      <c r="L74" s="12">
        <f>QUARTILE(H54:H58,1)</f>
        <v>3.0401106500691468</v>
      </c>
      <c r="M74" s="12">
        <f>QUARTILE(H59:H63,1)</f>
        <v>6.6850350310949862</v>
      </c>
      <c r="N74" s="12">
        <f>QUARTILE(H64:H68,1)</f>
        <v>5.0212344091207557</v>
      </c>
    </row>
    <row r="75" spans="1:17" x14ac:dyDescent="0.25">
      <c r="A75" s="6" t="s">
        <v>182</v>
      </c>
      <c r="B75" s="12">
        <f>MEDIAN(H2:H6)</f>
        <v>4.625995134896085</v>
      </c>
      <c r="C75" s="12">
        <f>MEDIAN(H7:H11)</f>
        <v>4.5753838483084444</v>
      </c>
      <c r="D75" s="10">
        <f>MEDIAN(H12:H18)</f>
        <v>13.728495261942264</v>
      </c>
      <c r="E75" s="10">
        <f>MEDIAN(H19:H23)</f>
        <v>2.4033303978864518</v>
      </c>
      <c r="F75" s="12">
        <f>MEDIAN(H24:H28)</f>
        <v>5.6485056485056218</v>
      </c>
      <c r="G75" s="12">
        <f>MEDIAN(H29:H33)</f>
        <v>9.1608363809826425</v>
      </c>
      <c r="H75" s="12">
        <f>MEDIAN(H34:H38)</f>
        <v>33.038714538826532</v>
      </c>
      <c r="I75" s="12">
        <f>MEDIAN(H39:H43)</f>
        <v>18.485774468211371</v>
      </c>
      <c r="J75" s="12">
        <f>MEDIAN(H44:H48)</f>
        <v>10.026990553306307</v>
      </c>
      <c r="K75" s="12">
        <f>MEDIAN(H49:H53)</f>
        <v>3.3308690100140876</v>
      </c>
      <c r="L75" s="12">
        <f>MEDIAN(H54:H58)</f>
        <v>3.040498300730837</v>
      </c>
      <c r="M75" s="12">
        <f>MEDIAN(H59:H63)</f>
        <v>7.1033550448568628</v>
      </c>
      <c r="N75" s="12">
        <f>MEDIAN(H64:H68)</f>
        <v>5.2253949035303178</v>
      </c>
    </row>
    <row r="76" spans="1:17" x14ac:dyDescent="0.25">
      <c r="A76" s="6" t="s">
        <v>183</v>
      </c>
      <c r="B76" s="12">
        <f>QUARTILE(H2:H6,3)</f>
        <v>4.7510087970191854</v>
      </c>
      <c r="C76" s="12">
        <f>QUARTILE(H7:H11,3)</f>
        <v>4.618158449069929</v>
      </c>
      <c r="D76" s="10">
        <f>QUARTILE(H12:H18,3)</f>
        <v>24.760001362336183</v>
      </c>
      <c r="E76" s="10">
        <f>QUARTILE(H19:H23,3)</f>
        <v>2.6304575214039385</v>
      </c>
      <c r="F76" s="12">
        <f>QUARTILE(H24:H28,3)</f>
        <v>5.9402159800821712</v>
      </c>
      <c r="G76" s="12">
        <f>QUARTILE(H29:H33,3)</f>
        <v>9.8508459483526423</v>
      </c>
      <c r="H76" s="12">
        <f>QUARTILE(H34:H38,3)</f>
        <v>34.724181631237883</v>
      </c>
      <c r="I76" s="12">
        <f>QUARTILE(H39:H43,3)</f>
        <v>21.344302309813283</v>
      </c>
      <c r="J76" s="12">
        <f>QUARTILE(H44:H48,3)</f>
        <v>10.379671595215061</v>
      </c>
      <c r="K76" s="12">
        <f>QUARTILE(H49:H53,3)</f>
        <v>3.5076175532722647</v>
      </c>
      <c r="L76" s="12">
        <f>QUARTILE(H54:H58,3)</f>
        <v>3.1064150943396216</v>
      </c>
      <c r="M76" s="12">
        <f>QUARTILE(H59:H63,3)</f>
        <v>7.2020828027280226</v>
      </c>
      <c r="N76" s="12">
        <f>QUARTILE(H64:H68,3)</f>
        <v>6.2433800164763831</v>
      </c>
    </row>
    <row r="77" spans="1:17" x14ac:dyDescent="0.25">
      <c r="A77" s="6" t="s">
        <v>184</v>
      </c>
      <c r="B77" s="12">
        <f>MAX(H2:H5)</f>
        <v>4.7510087970191854</v>
      </c>
      <c r="C77" s="12">
        <f>MAX(H7:H11)</f>
        <v>5.2191664740775146</v>
      </c>
      <c r="D77" s="10">
        <f>MAX(H12:H18)</f>
        <v>34.406155628180173</v>
      </c>
      <c r="E77" s="10">
        <f>MAX(H19:H23)</f>
        <v>2.7306518263180655</v>
      </c>
      <c r="F77" s="12">
        <f>MAX(H24:H28)</f>
        <v>6.1406484072472347</v>
      </c>
      <c r="G77" s="12">
        <f>MAX(H29:H33)</f>
        <v>9.976782142939264</v>
      </c>
      <c r="H77" s="12">
        <f>MAX(H34:H38)</f>
        <v>42.508960573476699</v>
      </c>
      <c r="I77" s="12">
        <f>MAX(H39:H43)</f>
        <v>23.660465903868047</v>
      </c>
      <c r="J77" s="12">
        <f>MAX(H44:H48)</f>
        <v>10.662788691429856</v>
      </c>
      <c r="K77" s="12">
        <f>MAX(H49:H53)</f>
        <v>3.53693568025722</v>
      </c>
      <c r="L77" s="12">
        <f>MAX(H54:H58)</f>
        <v>3.2150494220387884</v>
      </c>
      <c r="M77" s="12">
        <f>MAX(H59:H63)</f>
        <v>9.0633346051125763</v>
      </c>
      <c r="N77" s="12">
        <f>MAX(H64:H68)</f>
        <v>7.2306093759549936</v>
      </c>
    </row>
    <row r="79" spans="1:17" x14ac:dyDescent="0.25">
      <c r="A79" s="6" t="s">
        <v>198</v>
      </c>
      <c r="B79" s="12">
        <f>B74</f>
        <v>4.3445704101957476</v>
      </c>
      <c r="C79" s="12">
        <f>C74</f>
        <v>4.5339084591420953</v>
      </c>
      <c r="D79" s="12">
        <f t="shared" ref="D79:N79" si="3">D74</f>
        <v>11.218332275082954</v>
      </c>
      <c r="E79" s="10">
        <f t="shared" si="3"/>
        <v>2.203442786365724</v>
      </c>
      <c r="F79" s="12">
        <f t="shared" si="3"/>
        <v>4.1900678560671745</v>
      </c>
      <c r="G79" s="12">
        <f t="shared" si="3"/>
        <v>8.6940222207075379</v>
      </c>
      <c r="H79" s="12">
        <f t="shared" si="3"/>
        <v>31.349345542488972</v>
      </c>
      <c r="I79" s="12">
        <f t="shared" si="3"/>
        <v>11.997895648944745</v>
      </c>
      <c r="J79" s="12">
        <f t="shared" si="3"/>
        <v>9.9449701921873661</v>
      </c>
      <c r="K79" s="12">
        <f t="shared" si="3"/>
        <v>3.3180397632821363</v>
      </c>
      <c r="L79" s="12">
        <f t="shared" si="3"/>
        <v>3.0401106500691468</v>
      </c>
      <c r="M79" s="12">
        <f t="shared" si="3"/>
        <v>6.6850350310949862</v>
      </c>
      <c r="N79" s="12">
        <f t="shared" si="3"/>
        <v>5.0212344091207557</v>
      </c>
    </row>
    <row r="80" spans="1:17" x14ac:dyDescent="0.25">
      <c r="A80" s="6" t="s">
        <v>199</v>
      </c>
      <c r="B80" s="12">
        <f>B75-B74</f>
        <v>0.28142472470033741</v>
      </c>
      <c r="C80" s="12">
        <f>C75-C74</f>
        <v>4.1475389166349075E-2</v>
      </c>
      <c r="D80" s="12">
        <f t="shared" ref="D80:N80" si="4">D75-D74</f>
        <v>2.5101629868593101</v>
      </c>
      <c r="E80" s="10">
        <f t="shared" si="4"/>
        <v>0.19988761152072776</v>
      </c>
      <c r="F80" s="12">
        <f t="shared" si="4"/>
        <v>1.4584377924384473</v>
      </c>
      <c r="G80" s="12">
        <f t="shared" si="4"/>
        <v>0.46681416027510458</v>
      </c>
      <c r="H80" s="12">
        <f t="shared" si="4"/>
        <v>1.68936899633756</v>
      </c>
      <c r="I80" s="12">
        <f t="shared" si="4"/>
        <v>6.4878788192666264</v>
      </c>
      <c r="J80" s="12">
        <f t="shared" si="4"/>
        <v>8.2020361118940954E-2</v>
      </c>
      <c r="K80" s="12">
        <f t="shared" si="4"/>
        <v>1.2829246731951294E-2</v>
      </c>
      <c r="L80" s="12">
        <f t="shared" si="4"/>
        <v>3.8765066169021978E-4</v>
      </c>
      <c r="M80" s="12">
        <f t="shared" si="4"/>
        <v>0.41832001376187655</v>
      </c>
      <c r="N80" s="12">
        <f t="shared" si="4"/>
        <v>0.20416049440956208</v>
      </c>
    </row>
    <row r="81" spans="1:35" x14ac:dyDescent="0.25">
      <c r="A81" s="6" t="s">
        <v>200</v>
      </c>
      <c r="B81" s="12">
        <f>B76-B75</f>
        <v>0.12501366212310039</v>
      </c>
      <c r="C81" s="12">
        <f>C76-C75</f>
        <v>4.2774600761484649E-2</v>
      </c>
      <c r="D81" s="12">
        <f t="shared" ref="D81:N81" si="5">D76-D75</f>
        <v>11.031506100393919</v>
      </c>
      <c r="E81" s="10">
        <f t="shared" si="5"/>
        <v>0.22712712351748676</v>
      </c>
      <c r="F81" s="12">
        <f t="shared" si="5"/>
        <v>0.29171033157654946</v>
      </c>
      <c r="G81" s="12">
        <f t="shared" si="5"/>
        <v>0.69000956736999974</v>
      </c>
      <c r="H81" s="12">
        <f t="shared" si="5"/>
        <v>1.6854670924113506</v>
      </c>
      <c r="I81" s="12">
        <f t="shared" si="5"/>
        <v>2.8585278416019122</v>
      </c>
      <c r="J81" s="12">
        <f t="shared" si="5"/>
        <v>0.35268104190875427</v>
      </c>
      <c r="K81" s="12">
        <f t="shared" si="5"/>
        <v>0.17674854325817702</v>
      </c>
      <c r="L81" s="12">
        <f t="shared" si="5"/>
        <v>6.5916793608784552E-2</v>
      </c>
      <c r="M81" s="12">
        <f t="shared" si="5"/>
        <v>9.8727757871159838E-2</v>
      </c>
      <c r="N81" s="12">
        <f t="shared" si="5"/>
        <v>1.0179851129460653</v>
      </c>
    </row>
    <row r="83" spans="1:35" x14ac:dyDescent="0.25">
      <c r="A83" s="6" t="s">
        <v>201</v>
      </c>
      <c r="B83" s="12">
        <f>B77-B76</f>
        <v>0</v>
      </c>
      <c r="C83" s="12">
        <f t="shared" ref="C83:N83" si="6">C77-C76</f>
        <v>0.60100802500758554</v>
      </c>
      <c r="D83" s="12">
        <f t="shared" si="6"/>
        <v>9.6461542658439896</v>
      </c>
      <c r="E83" s="10">
        <f t="shared" si="6"/>
        <v>0.10019430491412695</v>
      </c>
      <c r="F83" s="12">
        <f t="shared" si="6"/>
        <v>0.20043242716506349</v>
      </c>
      <c r="G83" s="12">
        <f t="shared" si="6"/>
        <v>0.12593619458662175</v>
      </c>
      <c r="H83" s="12">
        <f t="shared" si="6"/>
        <v>7.7847789422388161</v>
      </c>
      <c r="I83" s="12">
        <f t="shared" si="6"/>
        <v>2.316163594054764</v>
      </c>
      <c r="J83" s="12">
        <f t="shared" si="6"/>
        <v>0.28311709621479508</v>
      </c>
      <c r="K83" s="12">
        <f t="shared" si="6"/>
        <v>2.9318126984955395E-2</v>
      </c>
      <c r="L83" s="12">
        <f t="shared" si="6"/>
        <v>0.10863432769916681</v>
      </c>
      <c r="M83" s="12">
        <f t="shared" si="6"/>
        <v>1.8612518023845537</v>
      </c>
      <c r="N83" s="12">
        <f t="shared" si="6"/>
        <v>0.98722935947861057</v>
      </c>
    </row>
    <row r="84" spans="1:35" x14ac:dyDescent="0.25">
      <c r="A84" s="6" t="s">
        <v>202</v>
      </c>
      <c r="B84" s="12">
        <f>B74-B73</f>
        <v>1.1502992982922624</v>
      </c>
      <c r="C84" s="12">
        <f t="shared" ref="C84:N84" si="7">C74-C73</f>
        <v>0.62728411798251793</v>
      </c>
      <c r="D84" s="12">
        <f t="shared" si="7"/>
        <v>2.0827951810261194</v>
      </c>
      <c r="E84" s="10">
        <f t="shared" si="7"/>
        <v>0.34820697612985607</v>
      </c>
      <c r="F84" s="12">
        <f t="shared" si="7"/>
        <v>1.5024205234445631</v>
      </c>
      <c r="G84" s="12">
        <f t="shared" si="7"/>
        <v>1.6051071890199413</v>
      </c>
      <c r="H84" s="12">
        <f t="shared" si="7"/>
        <v>3.3609599915133295</v>
      </c>
      <c r="I84" s="12">
        <f t="shared" si="7"/>
        <v>0.14031485189412862</v>
      </c>
      <c r="J84" s="12">
        <f t="shared" si="7"/>
        <v>2.0134906661988694</v>
      </c>
      <c r="K84" s="12">
        <f t="shared" si="7"/>
        <v>9.1876908348984987E-2</v>
      </c>
      <c r="L84" s="12">
        <f t="shared" si="7"/>
        <v>0.3430497691106984</v>
      </c>
      <c r="M84" s="12">
        <f t="shared" si="7"/>
        <v>0.94666468379011182</v>
      </c>
      <c r="N84" s="12">
        <f t="shared" si="7"/>
        <v>0.55012402858326848</v>
      </c>
    </row>
    <row r="89" spans="1:35" x14ac:dyDescent="0.25">
      <c r="AB89" s="12"/>
      <c r="AC89" s="12"/>
      <c r="AD89" s="10"/>
      <c r="AE89" s="10"/>
      <c r="AF89" s="12"/>
      <c r="AG89" s="12"/>
      <c r="AH89" s="12"/>
      <c r="AI89" s="12"/>
    </row>
    <row r="91" spans="1:35" x14ac:dyDescent="0.25">
      <c r="B91" s="11" t="s">
        <v>185</v>
      </c>
      <c r="C91" s="11" t="s">
        <v>186</v>
      </c>
      <c r="D91" s="6" t="s">
        <v>187</v>
      </c>
      <c r="E91" s="3" t="s">
        <v>188</v>
      </c>
      <c r="F91" s="6" t="s">
        <v>189</v>
      </c>
      <c r="G91" s="6" t="s">
        <v>190</v>
      </c>
      <c r="H91" s="11" t="s">
        <v>191</v>
      </c>
      <c r="I91" s="11" t="s">
        <v>192</v>
      </c>
      <c r="J91" s="11" t="s">
        <v>193</v>
      </c>
      <c r="K91" s="11" t="s">
        <v>194</v>
      </c>
      <c r="L91" s="11" t="s">
        <v>195</v>
      </c>
      <c r="M91" s="11" t="s">
        <v>196</v>
      </c>
      <c r="N91" s="11" t="s">
        <v>197</v>
      </c>
    </row>
    <row r="92" spans="1:35" x14ac:dyDescent="0.25">
      <c r="A92" s="6" t="s">
        <v>180</v>
      </c>
      <c r="B92" s="12">
        <f>MIN(J2:J6)</f>
        <v>0.39371248588581126</v>
      </c>
      <c r="C92" s="12">
        <f>MIN(J7:J11)</f>
        <v>0.52407762338284825</v>
      </c>
      <c r="D92" s="10">
        <f>MIN(J12:J18)</f>
        <v>5.6257150400422633</v>
      </c>
      <c r="E92" s="10">
        <f>MIN(J19:J23)</f>
        <v>0.31987859491466869</v>
      </c>
      <c r="F92" s="12">
        <f>MIN(J24:J28)</f>
        <v>0.21321001186166699</v>
      </c>
      <c r="G92" s="12">
        <f>MIN(J29:J33)</f>
        <v>35.111836509505522</v>
      </c>
      <c r="H92" s="12">
        <f>MIN(J34:J38)</f>
        <v>18.163771712158788</v>
      </c>
      <c r="I92" s="12">
        <f>MIN(J39:J43)</f>
        <v>1.4546474583742321</v>
      </c>
      <c r="J92" s="12">
        <f>MIN(J44:J48)</f>
        <v>0.26399155227033738</v>
      </c>
      <c r="K92" s="12">
        <f>MIN(J49:J53)</f>
        <v>0.25270515491635692</v>
      </c>
      <c r="L92" s="12">
        <f>MIN(J54:J58)</f>
        <v>0.34310078724419052</v>
      </c>
      <c r="M92" s="12">
        <f>MIN(J59:J63)</f>
        <v>0.62388096217791933</v>
      </c>
      <c r="N92" s="12">
        <f>MIN(J64:J68)</f>
        <v>1.9244091159929286</v>
      </c>
    </row>
    <row r="93" spans="1:35" x14ac:dyDescent="0.25">
      <c r="A93" s="6" t="s">
        <v>181</v>
      </c>
      <c r="B93" s="12">
        <f>QUARTILE(J2:J6,1)</f>
        <v>0.49756744803181407</v>
      </c>
      <c r="C93" s="12">
        <f>QUARTILE(J7:J11,1)</f>
        <v>0.5559407338931075</v>
      </c>
      <c r="D93" s="10">
        <f>QUARTILE(J12:J18,1)</f>
        <v>6.9388641249314187</v>
      </c>
      <c r="E93" s="10">
        <f>QUARTILE(J19:J23,1)</f>
        <v>0.32362008118399233</v>
      </c>
      <c r="F93" s="12">
        <f>QUARTILE(J24:J28,1)</f>
        <v>0.29395969360356794</v>
      </c>
      <c r="G93" s="12">
        <f>QUARTILE(J29:J33,1)</f>
        <v>37.003561887800494</v>
      </c>
      <c r="H93" s="12">
        <f>QUARTILE(J34:J38,1)</f>
        <v>24.294014968556464</v>
      </c>
      <c r="I93" s="12">
        <f>QUARTILE(J39:J43,1)</f>
        <v>1.5566008541189578</v>
      </c>
      <c r="J93" s="12">
        <f>QUARTILE(J44:J48,1)</f>
        <v>0.30224705048571604</v>
      </c>
      <c r="K93" s="12">
        <f>QUARTILE(J49:J53,1)</f>
        <v>0.26716158547398272</v>
      </c>
      <c r="L93" s="12">
        <f>QUARTILE(J54:J58,1)</f>
        <v>0.35131396957124755</v>
      </c>
      <c r="M93" s="12">
        <f>QUARTILE(J59:J63,1)</f>
        <v>0.66361038005491157</v>
      </c>
      <c r="N93" s="12">
        <f>QUARTILE(J64:J68,1)</f>
        <v>2.0594401282525387</v>
      </c>
    </row>
    <row r="94" spans="1:35" x14ac:dyDescent="0.25">
      <c r="A94" s="6" t="s">
        <v>182</v>
      </c>
      <c r="B94" s="12">
        <f>MEDIAN(J2:J6)</f>
        <v>0.54575532227392043</v>
      </c>
      <c r="C94" s="12">
        <f>MEDIAN(J7:J11)</f>
        <v>0.69973640067096698</v>
      </c>
      <c r="D94" s="10">
        <f>MEDIAN(J12:J18)</f>
        <v>9.932569395606663</v>
      </c>
      <c r="E94" s="10">
        <f>MEDIAN(J19:J23)</f>
        <v>0.35301202317418984</v>
      </c>
      <c r="F94" s="12">
        <f>MEDIAN(J24:J28)</f>
        <v>0.34016618535516252</v>
      </c>
      <c r="G94" s="12">
        <f>MEDIAN(J29:J33)</f>
        <v>37.032240474405256</v>
      </c>
      <c r="H94" s="12">
        <f>MEDIAN(J34:J38)</f>
        <v>25.843634808463843</v>
      </c>
      <c r="I94" s="12">
        <f>MEDIAN(J39:J43)</f>
        <v>1.6791764321950786</v>
      </c>
      <c r="J94" s="12">
        <f>MEDIAN(J44:J48)</f>
        <v>0.30814215024741443</v>
      </c>
      <c r="K94" s="12">
        <f>MEDIAN(J49:J53)</f>
        <v>0.26763747589602954</v>
      </c>
      <c r="L94" s="12">
        <f>MEDIAN(J54:J58)</f>
        <v>0.35320754716984604</v>
      </c>
      <c r="M94" s="12">
        <f>MEDIAN(J59:J63)</f>
        <v>0.73211052507284524</v>
      </c>
      <c r="N94" s="12">
        <f>MEDIAN(J64:J68)</f>
        <v>2.1537013063434136</v>
      </c>
    </row>
    <row r="95" spans="1:35" x14ac:dyDescent="0.25">
      <c r="A95" s="6" t="s">
        <v>183</v>
      </c>
      <c r="B95" s="12">
        <f>QUARTILE(J2:J6,3)</f>
        <v>0.69029640482361521</v>
      </c>
      <c r="C95" s="12">
        <f>QUARTILE(J7:J11,3)</f>
        <v>0.7083046149785065</v>
      </c>
      <c r="D95" s="10">
        <f>QUARTILE(J12:J18,3)</f>
        <v>15.120034034621678</v>
      </c>
      <c r="E95" s="10">
        <f>QUARTILE(J19:J23,3)</f>
        <v>0.3682651509087061</v>
      </c>
      <c r="F95" s="12">
        <f>QUARTILE(J24:J28,3)</f>
        <v>0.38814324528610511</v>
      </c>
      <c r="G95" s="12">
        <f>QUARTILE(J29:J33,3)</f>
        <v>37.265463507711885</v>
      </c>
      <c r="H95" s="12">
        <f>QUARTILE(J34:J38,3)</f>
        <v>26.272453707977178</v>
      </c>
      <c r="I95" s="12">
        <f>QUARTILE(J39:J43,3)</f>
        <v>1.6905482981512405</v>
      </c>
      <c r="J95" s="12">
        <f>QUARTILE(J44:J48,3)</f>
        <v>0.32782036429955941</v>
      </c>
      <c r="K95" s="12">
        <f>QUARTILE(J49:J53,3)</f>
        <v>0.27458622260463589</v>
      </c>
      <c r="L95" s="12">
        <f>QUARTILE(J54:J58,3)</f>
        <v>0.36487072510579727</v>
      </c>
      <c r="M95" s="12">
        <f>QUARTILE(J59:J63,3)</f>
        <v>0.73430011060585487</v>
      </c>
      <c r="N95" s="12">
        <f>QUARTILE(J64:J68,3)</f>
        <v>2.20114411264281</v>
      </c>
    </row>
    <row r="96" spans="1:35" x14ac:dyDescent="0.25">
      <c r="A96" s="6" t="s">
        <v>184</v>
      </c>
      <c r="B96" s="12">
        <f>MAX(J2:J6)</f>
        <v>0.83566711095801627</v>
      </c>
      <c r="C96" s="12">
        <f>MAX(J7:J11)</f>
        <v>0.71762647720376416</v>
      </c>
      <c r="D96" s="10">
        <f>MAX(J12:J18)</f>
        <v>20.892967622190163</v>
      </c>
      <c r="E96" s="10">
        <f>MAX(J19:J23)</f>
        <v>0.42033084104906765</v>
      </c>
      <c r="F96" s="12">
        <f>MAX(J24:J28)</f>
        <v>0.39102475980999768</v>
      </c>
      <c r="G96" s="12">
        <f>MAX(J29:J33)</f>
        <v>38.744260179879326</v>
      </c>
      <c r="H96" s="12">
        <f>MAX(J34:J38)</f>
        <v>27.698024325367026</v>
      </c>
      <c r="I96" s="12">
        <f>MAX(J39:J43)</f>
        <v>2.6391543094898218</v>
      </c>
      <c r="J96" s="12">
        <f>MAX(J44:J48)</f>
        <v>0.3293954479035337</v>
      </c>
      <c r="K96" s="12">
        <f>MAX(J49:J53)</f>
        <v>0.3724923844247966</v>
      </c>
      <c r="L96" s="12">
        <f>MAX(J54:J58)</f>
        <v>0.38645585878451072</v>
      </c>
      <c r="M96" s="12">
        <f>MAX(J59:J63)</f>
        <v>0.8603586417397544</v>
      </c>
      <c r="N96" s="12">
        <f>MAX(J64:J68)</f>
        <v>2.730069474156029</v>
      </c>
    </row>
    <row r="98" spans="1:14" x14ac:dyDescent="0.25">
      <c r="A98" s="6" t="s">
        <v>198</v>
      </c>
      <c r="B98" s="12">
        <f>B93</f>
        <v>0.49756744803181407</v>
      </c>
      <c r="C98" s="12">
        <f>C93</f>
        <v>0.5559407338931075</v>
      </c>
      <c r="D98" s="12">
        <f t="shared" ref="D98:N98" si="8">D93</f>
        <v>6.9388641249314187</v>
      </c>
      <c r="E98" s="10">
        <f t="shared" si="8"/>
        <v>0.32362008118399233</v>
      </c>
      <c r="F98" s="12">
        <f t="shared" si="8"/>
        <v>0.29395969360356794</v>
      </c>
      <c r="G98" s="12">
        <f t="shared" si="8"/>
        <v>37.003561887800494</v>
      </c>
      <c r="H98" s="12">
        <f t="shared" si="8"/>
        <v>24.294014968556464</v>
      </c>
      <c r="I98" s="12">
        <f t="shared" si="8"/>
        <v>1.5566008541189578</v>
      </c>
      <c r="J98" s="12">
        <f t="shared" si="8"/>
        <v>0.30224705048571604</v>
      </c>
      <c r="K98" s="12">
        <f t="shared" si="8"/>
        <v>0.26716158547398272</v>
      </c>
      <c r="L98" s="12">
        <f t="shared" si="8"/>
        <v>0.35131396957124755</v>
      </c>
      <c r="M98" s="12">
        <f t="shared" si="8"/>
        <v>0.66361038005491157</v>
      </c>
      <c r="N98" s="12">
        <f t="shared" si="8"/>
        <v>2.0594401282525387</v>
      </c>
    </row>
    <row r="99" spans="1:14" x14ac:dyDescent="0.25">
      <c r="A99" s="6" t="s">
        <v>199</v>
      </c>
      <c r="B99" s="12">
        <f>B94-B93</f>
        <v>4.8187874242106354E-2</v>
      </c>
      <c r="C99" s="12">
        <f>C94-C93</f>
        <v>0.14379566677785949</v>
      </c>
      <c r="D99" s="12">
        <f t="shared" ref="D99:N99" si="9">D94-D93</f>
        <v>2.9937052706752443</v>
      </c>
      <c r="E99" s="10">
        <f t="shared" si="9"/>
        <v>2.9391941990197512E-2</v>
      </c>
      <c r="F99" s="12">
        <f t="shared" si="9"/>
        <v>4.6206491751594581E-2</v>
      </c>
      <c r="G99" s="12">
        <f t="shared" si="9"/>
        <v>2.8678586604762302E-2</v>
      </c>
      <c r="H99" s="12">
        <f t="shared" si="9"/>
        <v>1.5496198399073791</v>
      </c>
      <c r="I99" s="12">
        <f t="shared" si="9"/>
        <v>0.12257557807612085</v>
      </c>
      <c r="J99" s="12">
        <f t="shared" si="9"/>
        <v>5.8950997616983858E-3</v>
      </c>
      <c r="K99" s="12">
        <f t="shared" si="9"/>
        <v>4.7589042204682075E-4</v>
      </c>
      <c r="L99" s="12">
        <f t="shared" si="9"/>
        <v>1.8935775985984837E-3</v>
      </c>
      <c r="M99" s="12">
        <f t="shared" si="9"/>
        <v>6.8500145017933667E-2</v>
      </c>
      <c r="N99" s="12">
        <f t="shared" si="9"/>
        <v>9.4261178090874864E-2</v>
      </c>
    </row>
    <row r="100" spans="1:14" x14ac:dyDescent="0.25">
      <c r="A100" s="6" t="s">
        <v>200</v>
      </c>
      <c r="B100" s="12">
        <f>B95-B94</f>
        <v>0.14454108254969478</v>
      </c>
      <c r="C100" s="12">
        <f>C95-C94</f>
        <v>8.5682143075395123E-3</v>
      </c>
      <c r="D100" s="12">
        <f t="shared" ref="D100:N100" si="10">D95-D94</f>
        <v>5.1874646390150154</v>
      </c>
      <c r="E100" s="10">
        <f t="shared" si="10"/>
        <v>1.5253127734516259E-2</v>
      </c>
      <c r="F100" s="12">
        <f t="shared" si="10"/>
        <v>4.7977059930942589E-2</v>
      </c>
      <c r="G100" s="12">
        <f t="shared" si="10"/>
        <v>0.23322303330662919</v>
      </c>
      <c r="H100" s="12">
        <f t="shared" si="10"/>
        <v>0.42881889951333463</v>
      </c>
      <c r="I100" s="12">
        <f t="shared" si="10"/>
        <v>1.1371865956161908E-2</v>
      </c>
      <c r="J100" s="12">
        <f t="shared" si="10"/>
        <v>1.9678214052144982E-2</v>
      </c>
      <c r="K100" s="12">
        <f t="shared" si="10"/>
        <v>6.9487467086063459E-3</v>
      </c>
      <c r="L100" s="12">
        <f t="shared" si="10"/>
        <v>1.166317793595123E-2</v>
      </c>
      <c r="M100" s="12">
        <f t="shared" si="10"/>
        <v>2.1895855330096303E-3</v>
      </c>
      <c r="N100" s="12">
        <f t="shared" si="10"/>
        <v>4.7442806299396345E-2</v>
      </c>
    </row>
    <row r="102" spans="1:14" x14ac:dyDescent="0.25">
      <c r="A102" s="6" t="s">
        <v>201</v>
      </c>
      <c r="B102" s="12">
        <f>B96-B95</f>
        <v>0.14537070613440106</v>
      </c>
      <c r="C102" s="12">
        <f t="shared" ref="C102:N102" si="11">C96-C95</f>
        <v>9.32186222525766E-3</v>
      </c>
      <c r="D102" s="12">
        <f t="shared" si="11"/>
        <v>5.7729335875684846</v>
      </c>
      <c r="E102" s="10">
        <f t="shared" si="11"/>
        <v>5.2065690140361554E-2</v>
      </c>
      <c r="F102" s="12">
        <f t="shared" si="11"/>
        <v>2.8815145238925699E-3</v>
      </c>
      <c r="G102" s="12">
        <f t="shared" si="11"/>
        <v>1.4787966721674408</v>
      </c>
      <c r="H102" s="12">
        <f t="shared" si="11"/>
        <v>1.4255706173898481</v>
      </c>
      <c r="I102" s="12">
        <f t="shared" si="11"/>
        <v>0.94860601133858125</v>
      </c>
      <c r="J102" s="12">
        <f t="shared" si="11"/>
        <v>1.5750836039742921E-3</v>
      </c>
      <c r="K102" s="12">
        <f t="shared" si="11"/>
        <v>9.7906161820160709E-2</v>
      </c>
      <c r="L102" s="12">
        <f t="shared" si="11"/>
        <v>2.1585133678713453E-2</v>
      </c>
      <c r="M102" s="12">
        <f t="shared" si="11"/>
        <v>0.12605853113389953</v>
      </c>
      <c r="N102" s="12">
        <f t="shared" si="11"/>
        <v>0.52892536151321901</v>
      </c>
    </row>
    <row r="103" spans="1:14" x14ac:dyDescent="0.25">
      <c r="A103" s="6" t="s">
        <v>202</v>
      </c>
      <c r="B103" s="12">
        <f>B93-B92</f>
        <v>0.10385496214600282</v>
      </c>
      <c r="C103" s="12">
        <f t="shared" ref="C103:N103" si="12">C93-C92</f>
        <v>3.1863110510259252E-2</v>
      </c>
      <c r="D103" s="12">
        <f t="shared" si="12"/>
        <v>1.3131490848891554</v>
      </c>
      <c r="E103" s="10">
        <f t="shared" si="12"/>
        <v>3.741486269323635E-3</v>
      </c>
      <c r="F103" s="12">
        <f t="shared" si="12"/>
        <v>8.0749681741900947E-2</v>
      </c>
      <c r="G103" s="12">
        <f t="shared" si="12"/>
        <v>1.8917253782949714</v>
      </c>
      <c r="H103" s="12">
        <f t="shared" si="12"/>
        <v>6.1302432563976765</v>
      </c>
      <c r="I103" s="12">
        <f t="shared" si="12"/>
        <v>0.10195339574472562</v>
      </c>
      <c r="J103" s="12">
        <f t="shared" si="12"/>
        <v>3.8255498215378658E-2</v>
      </c>
      <c r="K103" s="12">
        <f t="shared" si="12"/>
        <v>1.4456430557625799E-2</v>
      </c>
      <c r="L103" s="12">
        <f t="shared" si="12"/>
        <v>8.2131823270570337E-3</v>
      </c>
      <c r="M103" s="12">
        <f t="shared" si="12"/>
        <v>3.9729417876992246E-2</v>
      </c>
      <c r="N103" s="12">
        <f t="shared" si="12"/>
        <v>0.13503101225961012</v>
      </c>
    </row>
  </sheetData>
  <pageMargins left="0.7" right="0.7" top="0.75" bottom="0.75" header="0.3" footer="0.3"/>
  <pageSetup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68"/>
  <sheetViews>
    <sheetView topLeftCell="M1" zoomScale="60" zoomScaleNormal="60" workbookViewId="0">
      <selection activeCell="X40" sqref="X40"/>
    </sheetView>
  </sheetViews>
  <sheetFormatPr defaultRowHeight="15" x14ac:dyDescent="0.25"/>
  <cols>
    <col min="1" max="1" width="10.85546875" style="1" customWidth="1"/>
    <col min="2" max="2" width="13.42578125" customWidth="1"/>
    <col min="3" max="3" width="14.42578125" customWidth="1"/>
    <col min="4" max="4" width="15.85546875" customWidth="1"/>
    <col min="5" max="5" width="10.42578125" customWidth="1"/>
    <col min="6" max="6" width="15" customWidth="1"/>
    <col min="11" max="11" width="14.85546875" customWidth="1"/>
  </cols>
  <sheetData>
    <row r="1" spans="1:24" x14ac:dyDescent="0.25">
      <c r="A1" s="3" t="s">
        <v>64</v>
      </c>
      <c r="B1" s="6" t="s">
        <v>65</v>
      </c>
      <c r="C1" s="6" t="s">
        <v>175</v>
      </c>
      <c r="D1" s="6" t="s">
        <v>173</v>
      </c>
      <c r="E1" s="6" t="s">
        <v>172</v>
      </c>
      <c r="F1" s="6" t="s">
        <v>176</v>
      </c>
      <c r="L1" s="6" t="s">
        <v>185</v>
      </c>
      <c r="M1" s="6" t="s">
        <v>186</v>
      </c>
      <c r="N1" s="6" t="s">
        <v>187</v>
      </c>
      <c r="O1" s="6" t="s">
        <v>188</v>
      </c>
      <c r="P1" s="6" t="s">
        <v>189</v>
      </c>
      <c r="Q1" s="6" t="s">
        <v>190</v>
      </c>
      <c r="R1" s="6" t="s">
        <v>191</v>
      </c>
      <c r="S1" s="6" t="s">
        <v>192</v>
      </c>
      <c r="T1" s="6" t="s">
        <v>193</v>
      </c>
      <c r="U1" s="6" t="s">
        <v>194</v>
      </c>
      <c r="V1" s="6" t="s">
        <v>195</v>
      </c>
      <c r="W1" s="6" t="s">
        <v>196</v>
      </c>
      <c r="X1" s="6" t="s">
        <v>197</v>
      </c>
    </row>
    <row r="2" spans="1:24" x14ac:dyDescent="0.25">
      <c r="A2" s="1" t="s">
        <v>96</v>
      </c>
      <c r="B2" s="7">
        <v>101.16</v>
      </c>
      <c r="C2" s="7">
        <v>20.32</v>
      </c>
      <c r="D2">
        <f>PI()*1.42875*C2</f>
        <v>91.207346237549601</v>
      </c>
      <c r="E2">
        <f>B2/D2</f>
        <v>1.1091211856611713</v>
      </c>
      <c r="F2">
        <f>AVERAGE(E2:E6)</f>
        <v>1.0860747964533839</v>
      </c>
      <c r="H2" t="s">
        <v>174</v>
      </c>
      <c r="I2" t="s">
        <v>179</v>
      </c>
      <c r="K2" s="6" t="s">
        <v>180</v>
      </c>
      <c r="L2">
        <f>MIN(E2:E6)</f>
        <v>0.9384112522809378</v>
      </c>
      <c r="M2">
        <f>MIN(E7:E11)</f>
        <v>0.92558333821190286</v>
      </c>
      <c r="N2">
        <f>MIN(E12:E18)</f>
        <v>0.22293525874960937</v>
      </c>
      <c r="O2">
        <f>MIN(E19:E23)</f>
        <v>1.0056207507793855</v>
      </c>
      <c r="P2">
        <f>MIN(E24:E28)</f>
        <v>0.68152405002667471</v>
      </c>
      <c r="Q2">
        <f>MIN(E29:E33)</f>
        <v>0.40555943710564191</v>
      </c>
      <c r="R2">
        <f>MIN(E34:E38)</f>
        <v>0.4069847608910902</v>
      </c>
      <c r="S2">
        <f>MIN(E39:E43)</f>
        <v>0.36773353664566716</v>
      </c>
      <c r="T2">
        <f>MIN(E44:E48)</f>
        <v>0.80070304654839219</v>
      </c>
      <c r="U2">
        <f>MIN(E49:E53)</f>
        <v>0.71079800777395952</v>
      </c>
      <c r="V2">
        <f>MIN(E54:E58)</f>
        <v>1.0080328371855289</v>
      </c>
      <c r="W2">
        <f>MIN(E59:E63)</f>
        <v>0.71704750437169451</v>
      </c>
      <c r="X2">
        <f>MIN(E64:E68)</f>
        <v>0.62856778938271018</v>
      </c>
    </row>
    <row r="3" spans="1:24" x14ac:dyDescent="0.25">
      <c r="A3" s="1" t="s">
        <v>97</v>
      </c>
      <c r="B3" s="7">
        <v>97.14</v>
      </c>
      <c r="C3" s="7">
        <v>20.32</v>
      </c>
      <c r="D3">
        <f t="shared" ref="D3:D66" si="0">PI()*1.42875*C3</f>
        <v>91.207346237549601</v>
      </c>
      <c r="E3">
        <f t="shared" ref="E3:E66" si="1">B3/D3</f>
        <v>1.0650457886034619</v>
      </c>
      <c r="H3" t="s">
        <v>177</v>
      </c>
      <c r="K3" s="6" t="s">
        <v>181</v>
      </c>
      <c r="L3">
        <f>QUARTILE(E2:E6,1)</f>
        <v>1.0650457886034619</v>
      </c>
      <c r="M3">
        <f>QUARTILE(E7:E11,1)</f>
        <v>0.99531456340768232</v>
      </c>
      <c r="N3">
        <f>QUARTILE(E12:E18,1)</f>
        <v>0.4482643305234974</v>
      </c>
      <c r="O3">
        <f>QUARTILE(E19:E23,1)</f>
        <v>1.0969511133392664</v>
      </c>
      <c r="P3">
        <f>QUARTILE(E24:E28,1)</f>
        <v>0.87394276106219826</v>
      </c>
      <c r="Q3">
        <f>QUARTILE(E29:E33,1)</f>
        <v>0.60039023454730867</v>
      </c>
      <c r="R3">
        <f>QUARTILE(E34:E38,1)</f>
        <v>0.42891281912875667</v>
      </c>
      <c r="S3">
        <f>QUARTILE(E39:E43,1)</f>
        <v>0.44528576927954766</v>
      </c>
      <c r="T3">
        <f>QUARTILE(E44:E48,1)</f>
        <v>0.82252146449487029</v>
      </c>
      <c r="U3">
        <f>QUARTILE(E49:E53,1)</f>
        <v>1.0916883793622265</v>
      </c>
      <c r="V3">
        <f>QUARTILE(E54:E58,1)</f>
        <v>1.0863160050939984</v>
      </c>
      <c r="W3">
        <f>QUARTILE(E59:E63,1)</f>
        <v>0.73537936105838375</v>
      </c>
      <c r="X3">
        <f>QUARTILE(E64:E68,1)</f>
        <v>0.80311513295453552</v>
      </c>
    </row>
    <row r="4" spans="1:24" x14ac:dyDescent="0.25">
      <c r="A4" s="1" t="s">
        <v>98</v>
      </c>
      <c r="B4" s="7">
        <v>108.27</v>
      </c>
      <c r="C4" s="7">
        <v>20.32</v>
      </c>
      <c r="D4">
        <f t="shared" si="0"/>
        <v>91.207346237549601</v>
      </c>
      <c r="E4">
        <f t="shared" si="1"/>
        <v>1.1870754326960757</v>
      </c>
      <c r="H4" t="s">
        <v>178</v>
      </c>
      <c r="K4" s="6" t="s">
        <v>182</v>
      </c>
      <c r="L4">
        <f>MEDIAN(E2:E6)</f>
        <v>1.1091211856611713</v>
      </c>
      <c r="M4">
        <f>MEDIAN(E7:E11)</f>
        <v>1.0725013284042684</v>
      </c>
      <c r="N4">
        <f>MEDIAN(E12:E18)</f>
        <v>0.72976577814954113</v>
      </c>
      <c r="O4">
        <f>MEDIAN(E19:E23)</f>
        <v>1.1002403220749164</v>
      </c>
      <c r="P4">
        <f>MEDIAN(E24:E28)</f>
        <v>0.90365527997423645</v>
      </c>
      <c r="Q4">
        <f>MEDIAN(E29:E33)</f>
        <v>0.64260174665481673</v>
      </c>
      <c r="R4">
        <f>MEDIAN(E34:E38)</f>
        <v>0.43264058902916003</v>
      </c>
      <c r="S4">
        <f>MEDIAN(E39:E43)</f>
        <v>0.67669987721438807</v>
      </c>
      <c r="T4">
        <f>MEDIAN(E44:E48)</f>
        <v>0.95935254789790925</v>
      </c>
      <c r="U4">
        <f>MEDIAN(E49:E53)</f>
        <v>1.0985957177070915</v>
      </c>
      <c r="V4">
        <f>MEDIAN(E54:E58)</f>
        <v>1.0922365808181682</v>
      </c>
      <c r="W4">
        <f>MEDIAN(E59:E63)</f>
        <v>0.87317527902387992</v>
      </c>
      <c r="X4">
        <f>MEDIAN(E64:E68)</f>
        <v>0.82144698964122465</v>
      </c>
    </row>
    <row r="5" spans="1:24" x14ac:dyDescent="0.25">
      <c r="A5" s="1" t="s">
        <v>99</v>
      </c>
      <c r="B5" s="7">
        <v>103.13</v>
      </c>
      <c r="C5" s="7">
        <v>20.32</v>
      </c>
      <c r="D5">
        <f t="shared" si="0"/>
        <v>91.207346237549601</v>
      </c>
      <c r="E5">
        <f t="shared" si="1"/>
        <v>1.1307203230252729</v>
      </c>
      <c r="K5" s="6" t="s">
        <v>183</v>
      </c>
      <c r="L5">
        <f>QUARTILE(E2:E6,3)</f>
        <v>1.1307203230252729</v>
      </c>
      <c r="M5">
        <f>QUARTILE(E7:E11,3)</f>
        <v>1.215801188987419</v>
      </c>
      <c r="N5">
        <f>QUARTILE(E12:E18,3)</f>
        <v>0.76200002375891085</v>
      </c>
      <c r="O5">
        <f>QUARTILE(E19:E23,3)</f>
        <v>1.1621870865963244</v>
      </c>
      <c r="P5">
        <f>QUARTILE(E24:E28,3)</f>
        <v>0.94334506538441276</v>
      </c>
      <c r="Q5">
        <f>QUARTILE(E29:E33,3)</f>
        <v>0.68185297090023977</v>
      </c>
      <c r="R5">
        <f>QUARTILE(E34:E38,3)</f>
        <v>0.45467828755801482</v>
      </c>
      <c r="S5">
        <f>QUARTILE(E39:E43,3)</f>
        <v>0.70827628107662788</v>
      </c>
      <c r="T5">
        <f>QUARTILE(E44:E48,3)</f>
        <v>0.97546967070259416</v>
      </c>
      <c r="U5">
        <f>QUARTILE(E49:E53,3)</f>
        <v>1.2454040676082687</v>
      </c>
      <c r="V5">
        <f>QUARTILE(E54:E58,3)</f>
        <v>1.1351059346728063</v>
      </c>
      <c r="W5">
        <f>QUARTILE(E59:E63,3)</f>
        <v>0.97525039012021753</v>
      </c>
      <c r="X5">
        <f>QUARTILE(E64:E68,3)</f>
        <v>0.98160952700914084</v>
      </c>
    </row>
    <row r="6" spans="1:24" x14ac:dyDescent="0.25">
      <c r="A6" s="1" t="s">
        <v>100</v>
      </c>
      <c r="B6" s="7">
        <v>85.59</v>
      </c>
      <c r="C6" s="7">
        <v>20.32</v>
      </c>
      <c r="D6">
        <f t="shared" si="0"/>
        <v>91.207346237549601</v>
      </c>
      <c r="E6">
        <f t="shared" si="1"/>
        <v>0.9384112522809378</v>
      </c>
      <c r="K6" s="6" t="s">
        <v>184</v>
      </c>
      <c r="L6">
        <f>MAX(E2:E6)</f>
        <v>1.1870754326960757</v>
      </c>
      <c r="M6">
        <f>MAX(E7:E11)</f>
        <v>1.2306026282978437</v>
      </c>
      <c r="N6">
        <f>MAX(E12:E18)</f>
        <v>1.29529040009896</v>
      </c>
      <c r="O6">
        <f>MAX(E19:E23)</f>
        <v>1.1770981661979376</v>
      </c>
      <c r="P6">
        <f>MAX(E24:E28)</f>
        <v>1.0540817594846286</v>
      </c>
      <c r="Q6">
        <f>MAX(E29:E33)</f>
        <v>0.72702477086983275</v>
      </c>
      <c r="R6">
        <f>MAX(E34:E38)</f>
        <v>0.51191051955832434</v>
      </c>
      <c r="S6">
        <f>MAX(E39:E43)</f>
        <v>0.74083944755956255</v>
      </c>
      <c r="T6">
        <f>MAX(E44:E48)</f>
        <v>1.0881798900441999</v>
      </c>
      <c r="U6">
        <f>MAX(E49:E53)</f>
        <v>1.3225542858411252</v>
      </c>
      <c r="V6">
        <f>MAX(E54:E58)</f>
        <v>1.2877252200069651</v>
      </c>
      <c r="W6">
        <f>MAX(E59:E63)</f>
        <v>1.2285194627652656</v>
      </c>
      <c r="X6">
        <f>MAX(E64:E68)</f>
        <v>1.0342368667795403</v>
      </c>
    </row>
    <row r="7" spans="1:24" x14ac:dyDescent="0.25">
      <c r="A7" s="1" t="s">
        <v>102</v>
      </c>
      <c r="B7" s="7">
        <v>90.78</v>
      </c>
      <c r="C7" s="7">
        <v>20.32</v>
      </c>
      <c r="D7">
        <f t="shared" si="0"/>
        <v>91.207346237549601</v>
      </c>
      <c r="E7">
        <f t="shared" si="1"/>
        <v>0.99531456340768232</v>
      </c>
      <c r="F7">
        <f>AVERAGE(E7:E11)</f>
        <v>1.0879606094618233</v>
      </c>
    </row>
    <row r="8" spans="1:24" x14ac:dyDescent="0.25">
      <c r="A8" s="1" t="s">
        <v>101</v>
      </c>
      <c r="B8" s="7">
        <v>97.82</v>
      </c>
      <c r="C8" s="7">
        <v>20.32</v>
      </c>
      <c r="D8">
        <f t="shared" si="0"/>
        <v>91.207346237549601</v>
      </c>
      <c r="E8">
        <f t="shared" si="1"/>
        <v>1.0725013284042684</v>
      </c>
      <c r="K8" s="6" t="s">
        <v>198</v>
      </c>
      <c r="L8">
        <f>L3</f>
        <v>1.0650457886034619</v>
      </c>
      <c r="M8">
        <f t="shared" ref="M8:P8" si="2">M3</f>
        <v>0.99531456340768232</v>
      </c>
      <c r="N8">
        <f t="shared" si="2"/>
        <v>0.4482643305234974</v>
      </c>
      <c r="O8">
        <f t="shared" si="2"/>
        <v>1.0969511133392664</v>
      </c>
      <c r="P8">
        <f t="shared" si="2"/>
        <v>0.87394276106219826</v>
      </c>
      <c r="Q8">
        <f t="shared" ref="Q8:X8" si="3">Q3</f>
        <v>0.60039023454730867</v>
      </c>
      <c r="R8">
        <f t="shared" si="3"/>
        <v>0.42891281912875667</v>
      </c>
      <c r="S8">
        <f t="shared" si="3"/>
        <v>0.44528576927954766</v>
      </c>
      <c r="T8">
        <f t="shared" si="3"/>
        <v>0.82252146449487029</v>
      </c>
      <c r="U8">
        <f t="shared" si="3"/>
        <v>1.0916883793622265</v>
      </c>
      <c r="V8">
        <f t="shared" si="3"/>
        <v>1.0863160050939984</v>
      </c>
      <c r="W8">
        <f t="shared" si="3"/>
        <v>0.73537936105838375</v>
      </c>
      <c r="X8">
        <f t="shared" si="3"/>
        <v>0.80311513295453552</v>
      </c>
    </row>
    <row r="9" spans="1:24" x14ac:dyDescent="0.25">
      <c r="A9" s="1" t="s">
        <v>103</v>
      </c>
      <c r="B9" s="7">
        <v>110.89</v>
      </c>
      <c r="C9" s="7">
        <v>20.32</v>
      </c>
      <c r="D9">
        <f t="shared" si="0"/>
        <v>91.207346237549601</v>
      </c>
      <c r="E9">
        <f t="shared" si="1"/>
        <v>1.215801188987419</v>
      </c>
      <c r="K9" s="6" t="s">
        <v>199</v>
      </c>
      <c r="L9">
        <f>L4-L3</f>
        <v>4.4075397057709464E-2</v>
      </c>
      <c r="M9">
        <f t="shared" ref="M9:P9" si="4">M4-M3</f>
        <v>7.7186764996586055E-2</v>
      </c>
      <c r="N9">
        <f t="shared" si="4"/>
        <v>0.28150144762604373</v>
      </c>
      <c r="O9">
        <f t="shared" si="4"/>
        <v>3.2892087356499733E-3</v>
      </c>
      <c r="P9">
        <f t="shared" si="4"/>
        <v>2.9712518912038188E-2</v>
      </c>
      <c r="Q9">
        <f t="shared" ref="Q9:X9" si="5">Q4-Q3</f>
        <v>4.2211512107508065E-2</v>
      </c>
      <c r="R9">
        <f t="shared" si="5"/>
        <v>3.7277699004033549E-3</v>
      </c>
      <c r="S9">
        <f t="shared" si="5"/>
        <v>0.23141410793484041</v>
      </c>
      <c r="T9">
        <f t="shared" si="5"/>
        <v>0.13683108340303896</v>
      </c>
      <c r="U9">
        <f t="shared" si="5"/>
        <v>6.9073383448650105E-3</v>
      </c>
      <c r="V9">
        <f t="shared" si="5"/>
        <v>5.9205757241698187E-3</v>
      </c>
      <c r="W9">
        <f t="shared" si="5"/>
        <v>0.13779591796549617</v>
      </c>
      <c r="X9">
        <f t="shared" si="5"/>
        <v>1.833185668668913E-2</v>
      </c>
    </row>
    <row r="10" spans="1:24" x14ac:dyDescent="0.25">
      <c r="A10" s="1" t="s">
        <v>104</v>
      </c>
      <c r="B10" s="7">
        <v>112.24</v>
      </c>
      <c r="C10" s="7">
        <v>20.32</v>
      </c>
      <c r="D10">
        <f t="shared" si="0"/>
        <v>91.207346237549601</v>
      </c>
      <c r="E10">
        <f t="shared" si="1"/>
        <v>1.2306026282978437</v>
      </c>
      <c r="K10" s="6" t="s">
        <v>200</v>
      </c>
      <c r="L10">
        <f>L5-L4</f>
        <v>2.1599137364101573E-2</v>
      </c>
      <c r="M10">
        <f t="shared" ref="M10:P10" si="6">M5-M4</f>
        <v>0.14329986058315058</v>
      </c>
      <c r="N10">
        <f t="shared" si="6"/>
        <v>3.2234245609369716E-2</v>
      </c>
      <c r="O10">
        <f t="shared" si="6"/>
        <v>6.1946764521408015E-2</v>
      </c>
      <c r="P10">
        <f t="shared" si="6"/>
        <v>3.9689785410176315E-2</v>
      </c>
      <c r="Q10">
        <f t="shared" ref="Q10:X10" si="7">Q5-Q4</f>
        <v>3.9251224245423044E-2</v>
      </c>
      <c r="R10">
        <f t="shared" si="7"/>
        <v>2.2037698528854788E-2</v>
      </c>
      <c r="S10">
        <f t="shared" si="7"/>
        <v>3.157640386223981E-2</v>
      </c>
      <c r="T10">
        <f t="shared" si="7"/>
        <v>1.6117122804684914E-2</v>
      </c>
      <c r="U10">
        <f t="shared" si="7"/>
        <v>0.14680834990117719</v>
      </c>
      <c r="V10">
        <f t="shared" si="7"/>
        <v>4.2869353854638081E-2</v>
      </c>
      <c r="W10">
        <f t="shared" si="7"/>
        <v>0.1020751110963376</v>
      </c>
      <c r="X10">
        <f t="shared" si="7"/>
        <v>0.16016253736791619</v>
      </c>
    </row>
    <row r="11" spans="1:24" x14ac:dyDescent="0.25">
      <c r="A11" s="1" t="s">
        <v>105</v>
      </c>
      <c r="B11" s="7">
        <v>84.42</v>
      </c>
      <c r="C11" s="7">
        <v>20.32</v>
      </c>
      <c r="D11">
        <f t="shared" si="0"/>
        <v>91.207346237549601</v>
      </c>
      <c r="E11">
        <f t="shared" si="1"/>
        <v>0.92558333821190286</v>
      </c>
    </row>
    <row r="12" spans="1:24" x14ac:dyDescent="0.25">
      <c r="A12" s="1" t="s">
        <v>106</v>
      </c>
      <c r="B12" s="7">
        <v>59.07</v>
      </c>
      <c r="C12" s="7">
        <v>10.16</v>
      </c>
      <c r="D12">
        <f t="shared" si="0"/>
        <v>45.6036731187748</v>
      </c>
      <c r="E12">
        <f t="shared" si="1"/>
        <v>1.29529040009896</v>
      </c>
      <c r="F12">
        <f>AVERAGE(E12:E18)</f>
        <v>0.66693144936613247</v>
      </c>
      <c r="K12" s="6" t="s">
        <v>201</v>
      </c>
      <c r="L12">
        <f>L6-L5</f>
        <v>5.6355109670802817E-2</v>
      </c>
      <c r="M12">
        <f t="shared" ref="M12:X12" si="8">M6-M5</f>
        <v>1.4801439310424769E-2</v>
      </c>
      <c r="N12">
        <f t="shared" si="8"/>
        <v>0.53329037634004917</v>
      </c>
      <c r="O12">
        <f t="shared" si="8"/>
        <v>1.4911079601613197E-2</v>
      </c>
      <c r="P12">
        <f t="shared" si="8"/>
        <v>0.1107366941002158</v>
      </c>
      <c r="Q12">
        <f t="shared" si="8"/>
        <v>4.5171799969592974E-2</v>
      </c>
      <c r="R12">
        <f t="shared" si="8"/>
        <v>5.7232232000309524E-2</v>
      </c>
      <c r="S12">
        <f t="shared" si="8"/>
        <v>3.2563166482934669E-2</v>
      </c>
      <c r="T12">
        <f t="shared" si="8"/>
        <v>0.11271021934160574</v>
      </c>
      <c r="U12">
        <f t="shared" si="8"/>
        <v>7.7150218232856504E-2</v>
      </c>
      <c r="V12">
        <f t="shared" si="8"/>
        <v>0.15261928533415881</v>
      </c>
      <c r="W12">
        <f t="shared" si="8"/>
        <v>0.25326907264504805</v>
      </c>
      <c r="X12">
        <f t="shared" si="8"/>
        <v>5.2627339770399462E-2</v>
      </c>
    </row>
    <row r="13" spans="1:24" x14ac:dyDescent="0.25">
      <c r="A13" s="1" t="s">
        <v>107</v>
      </c>
      <c r="B13" s="7">
        <v>34.54</v>
      </c>
      <c r="C13" s="7">
        <v>10.16</v>
      </c>
      <c r="D13">
        <f t="shared" si="0"/>
        <v>45.6036731187748</v>
      </c>
      <c r="E13">
        <f t="shared" si="1"/>
        <v>0.75739513152900084</v>
      </c>
      <c r="K13" s="6" t="s">
        <v>202</v>
      </c>
      <c r="L13">
        <f>L3-L2</f>
        <v>0.12663453632252408</v>
      </c>
      <c r="M13">
        <f t="shared" ref="M13:X13" si="9">M3-M2</f>
        <v>6.9731225195779456E-2</v>
      </c>
      <c r="N13">
        <f t="shared" si="9"/>
        <v>0.22532907177388803</v>
      </c>
      <c r="O13">
        <f t="shared" si="9"/>
        <v>9.1330362559880918E-2</v>
      </c>
      <c r="P13">
        <f t="shared" si="9"/>
        <v>0.19241871103552355</v>
      </c>
      <c r="Q13">
        <f t="shared" si="9"/>
        <v>0.19483079744166676</v>
      </c>
      <c r="R13">
        <f t="shared" si="9"/>
        <v>2.192805823766647E-2</v>
      </c>
      <c r="S13">
        <f t="shared" si="9"/>
        <v>7.7552232633880502E-2</v>
      </c>
      <c r="T13">
        <f t="shared" si="9"/>
        <v>2.1818417946478097E-2</v>
      </c>
      <c r="U13">
        <f t="shared" si="9"/>
        <v>0.380890371588267</v>
      </c>
      <c r="V13">
        <f t="shared" si="9"/>
        <v>7.8283167908469453E-2</v>
      </c>
      <c r="W13">
        <f t="shared" si="9"/>
        <v>1.8331856686689241E-2</v>
      </c>
      <c r="X13">
        <f t="shared" si="9"/>
        <v>0.17454734357182533</v>
      </c>
    </row>
    <row r="14" spans="1:24" x14ac:dyDescent="0.25">
      <c r="A14" s="1" t="s">
        <v>108</v>
      </c>
      <c r="B14" s="7">
        <v>27.87</v>
      </c>
      <c r="C14" s="7">
        <v>20.32</v>
      </c>
      <c r="D14">
        <f t="shared" si="0"/>
        <v>91.207346237549601</v>
      </c>
      <c r="E14">
        <f t="shared" si="1"/>
        <v>0.30556749154188267</v>
      </c>
    </row>
    <row r="15" spans="1:24" x14ac:dyDescent="0.25">
      <c r="A15" s="1" t="s">
        <v>109</v>
      </c>
      <c r="B15" s="7">
        <v>15.25</v>
      </c>
      <c r="C15" s="7">
        <v>15.24</v>
      </c>
      <c r="D15">
        <f t="shared" si="0"/>
        <v>68.405509678162204</v>
      </c>
      <c r="E15">
        <f t="shared" si="1"/>
        <v>0.22293525874960937</v>
      </c>
    </row>
    <row r="16" spans="1:24" x14ac:dyDescent="0.25">
      <c r="A16" s="1" t="s">
        <v>110</v>
      </c>
      <c r="B16" s="7">
        <v>53.9</v>
      </c>
      <c r="C16" s="7">
        <v>20.32</v>
      </c>
      <c r="D16">
        <f t="shared" si="0"/>
        <v>91.207346237549601</v>
      </c>
      <c r="E16">
        <f t="shared" si="1"/>
        <v>0.59096116950511213</v>
      </c>
    </row>
    <row r="17" spans="1:6" x14ac:dyDescent="0.25">
      <c r="A17" s="1" t="s">
        <v>111</v>
      </c>
      <c r="B17" s="7">
        <v>66.56</v>
      </c>
      <c r="C17" s="7">
        <v>20.32</v>
      </c>
      <c r="D17">
        <f t="shared" si="0"/>
        <v>91.207346237549601</v>
      </c>
      <c r="E17">
        <f t="shared" si="1"/>
        <v>0.72976577814954113</v>
      </c>
    </row>
    <row r="18" spans="1:6" x14ac:dyDescent="0.25">
      <c r="A18" s="1" t="s">
        <v>112</v>
      </c>
      <c r="B18" s="7">
        <v>34.96</v>
      </c>
      <c r="C18" s="7">
        <v>10.16</v>
      </c>
      <c r="D18">
        <f t="shared" si="0"/>
        <v>45.6036731187748</v>
      </c>
      <c r="E18">
        <f t="shared" si="1"/>
        <v>0.76660491598882075</v>
      </c>
    </row>
    <row r="19" spans="1:6" x14ac:dyDescent="0.25">
      <c r="A19" s="1" t="s">
        <v>113</v>
      </c>
      <c r="B19" s="7">
        <v>100.05</v>
      </c>
      <c r="C19" s="7">
        <v>20.32</v>
      </c>
      <c r="D19">
        <f t="shared" si="0"/>
        <v>91.207346237549601</v>
      </c>
      <c r="E19">
        <f t="shared" si="1"/>
        <v>1.0969511133392664</v>
      </c>
      <c r="F19">
        <f>AVERAGE(E19:E23)</f>
        <v>1.1084194877975659</v>
      </c>
    </row>
    <row r="20" spans="1:6" x14ac:dyDescent="0.25">
      <c r="A20" s="1" t="s">
        <v>114</v>
      </c>
      <c r="B20" s="7">
        <v>106</v>
      </c>
      <c r="C20" s="7">
        <v>20.32</v>
      </c>
      <c r="D20">
        <f t="shared" si="0"/>
        <v>91.207346237549601</v>
      </c>
      <c r="E20">
        <f t="shared" si="1"/>
        <v>1.1621870865963244</v>
      </c>
    </row>
    <row r="21" spans="1:6" x14ac:dyDescent="0.25">
      <c r="A21" s="1" t="s">
        <v>115</v>
      </c>
      <c r="B21" s="7">
        <v>91.72</v>
      </c>
      <c r="C21" s="7">
        <v>20.32</v>
      </c>
      <c r="D21">
        <f t="shared" si="0"/>
        <v>91.207346237549601</v>
      </c>
      <c r="E21">
        <f t="shared" si="1"/>
        <v>1.0056207507793855</v>
      </c>
    </row>
    <row r="22" spans="1:6" x14ac:dyDescent="0.25">
      <c r="A22" s="1" t="s">
        <v>116</v>
      </c>
      <c r="B22" s="7">
        <v>107.36</v>
      </c>
      <c r="C22" s="7">
        <v>20.32</v>
      </c>
      <c r="D22">
        <f t="shared" si="0"/>
        <v>91.207346237549601</v>
      </c>
      <c r="E22">
        <f t="shared" si="1"/>
        <v>1.1770981661979376</v>
      </c>
    </row>
    <row r="23" spans="1:6" x14ac:dyDescent="0.25">
      <c r="A23" s="1" t="s">
        <v>117</v>
      </c>
      <c r="B23" s="7">
        <v>100.35</v>
      </c>
      <c r="C23" s="7">
        <v>20.32</v>
      </c>
      <c r="D23">
        <f t="shared" si="0"/>
        <v>91.207346237549601</v>
      </c>
      <c r="E23">
        <f t="shared" si="1"/>
        <v>1.1002403220749164</v>
      </c>
    </row>
    <row r="24" spans="1:6" x14ac:dyDescent="0.25">
      <c r="A24" s="1" t="s">
        <v>118</v>
      </c>
      <c r="B24" s="7">
        <v>96.14</v>
      </c>
      <c r="C24" s="7">
        <v>20.32</v>
      </c>
      <c r="D24">
        <f t="shared" si="0"/>
        <v>91.207346237549601</v>
      </c>
      <c r="E24">
        <f t="shared" si="1"/>
        <v>1.0540817594846286</v>
      </c>
      <c r="F24">
        <f>AVERAGE(E24:E28)</f>
        <v>0.89130978318643006</v>
      </c>
    </row>
    <row r="25" spans="1:6" x14ac:dyDescent="0.25">
      <c r="A25" s="1" t="s">
        <v>119</v>
      </c>
      <c r="B25" s="7">
        <v>82.42</v>
      </c>
      <c r="C25" s="7">
        <v>20.32</v>
      </c>
      <c r="D25">
        <f t="shared" si="0"/>
        <v>91.207346237549601</v>
      </c>
      <c r="E25">
        <f t="shared" si="1"/>
        <v>0.90365527997423645</v>
      </c>
    </row>
    <row r="26" spans="1:6" x14ac:dyDescent="0.25">
      <c r="A26" s="1" t="s">
        <v>120</v>
      </c>
      <c r="B26" s="7">
        <v>62.16</v>
      </c>
      <c r="C26" s="7">
        <v>20.32</v>
      </c>
      <c r="D26">
        <f t="shared" si="0"/>
        <v>91.207346237549601</v>
      </c>
      <c r="E26">
        <f t="shared" si="1"/>
        <v>0.68152405002667471</v>
      </c>
    </row>
    <row r="27" spans="1:6" x14ac:dyDescent="0.25">
      <c r="A27" s="1" t="s">
        <v>121</v>
      </c>
      <c r="B27" s="7">
        <v>79.709999999999994</v>
      </c>
      <c r="C27" s="7">
        <v>20.32</v>
      </c>
      <c r="D27">
        <f t="shared" si="0"/>
        <v>91.207346237549601</v>
      </c>
      <c r="E27">
        <f t="shared" si="1"/>
        <v>0.87394276106219826</v>
      </c>
    </row>
    <row r="28" spans="1:6" x14ac:dyDescent="0.25">
      <c r="A28" s="1" t="s">
        <v>122</v>
      </c>
      <c r="B28" s="7">
        <v>86.04</v>
      </c>
      <c r="C28" s="7">
        <v>20.32</v>
      </c>
      <c r="D28">
        <f t="shared" si="0"/>
        <v>91.207346237549601</v>
      </c>
      <c r="E28">
        <f t="shared" si="1"/>
        <v>0.94334506538441276</v>
      </c>
    </row>
    <row r="29" spans="1:6" x14ac:dyDescent="0.25">
      <c r="A29" s="1" t="s">
        <v>123</v>
      </c>
      <c r="B29" s="7">
        <v>54.76</v>
      </c>
      <c r="C29" s="7">
        <v>20.32</v>
      </c>
      <c r="D29">
        <f t="shared" si="0"/>
        <v>91.207346237549601</v>
      </c>
      <c r="E29">
        <f t="shared" si="1"/>
        <v>0.60039023454730867</v>
      </c>
      <c r="F29">
        <f>AVERAGE(E29:E33)</f>
        <v>0.61148583201556783</v>
      </c>
    </row>
    <row r="30" spans="1:6" x14ac:dyDescent="0.25">
      <c r="A30" s="1" t="s">
        <v>124</v>
      </c>
      <c r="B30" s="7">
        <v>62.19</v>
      </c>
      <c r="C30" s="7">
        <v>20.32</v>
      </c>
      <c r="D30">
        <f t="shared" si="0"/>
        <v>91.207346237549601</v>
      </c>
      <c r="E30">
        <f t="shared" si="1"/>
        <v>0.68185297090023977</v>
      </c>
    </row>
    <row r="31" spans="1:6" x14ac:dyDescent="0.25">
      <c r="A31" s="1" t="s">
        <v>125</v>
      </c>
      <c r="B31" s="7">
        <v>66.31</v>
      </c>
      <c r="C31" s="7">
        <v>20.32</v>
      </c>
      <c r="D31">
        <f t="shared" si="0"/>
        <v>91.207346237549601</v>
      </c>
      <c r="E31">
        <f t="shared" si="1"/>
        <v>0.72702477086983275</v>
      </c>
    </row>
    <row r="32" spans="1:6" x14ac:dyDescent="0.25">
      <c r="A32" s="1" t="s">
        <v>126</v>
      </c>
      <c r="B32" s="7">
        <v>36.99</v>
      </c>
      <c r="C32" s="7">
        <v>20.32</v>
      </c>
      <c r="D32">
        <f t="shared" si="0"/>
        <v>91.207346237549601</v>
      </c>
      <c r="E32">
        <f t="shared" si="1"/>
        <v>0.40555943710564191</v>
      </c>
    </row>
    <row r="33" spans="1:6" x14ac:dyDescent="0.25">
      <c r="A33" s="1" t="s">
        <v>127</v>
      </c>
      <c r="B33" s="7">
        <v>58.61</v>
      </c>
      <c r="C33" s="7">
        <v>20.32</v>
      </c>
      <c r="D33">
        <f t="shared" si="0"/>
        <v>91.207346237549601</v>
      </c>
      <c r="E33">
        <f t="shared" si="1"/>
        <v>0.64260174665481673</v>
      </c>
    </row>
    <row r="34" spans="1:6" x14ac:dyDescent="0.25">
      <c r="A34" s="1" t="s">
        <v>128</v>
      </c>
      <c r="B34" s="7">
        <v>37.119999999999997</v>
      </c>
      <c r="C34" s="7">
        <v>20.32</v>
      </c>
      <c r="D34">
        <f t="shared" si="0"/>
        <v>91.207346237549601</v>
      </c>
      <c r="E34">
        <f t="shared" si="1"/>
        <v>0.4069847608910902</v>
      </c>
      <c r="F34">
        <f>AVERAGE(E34:E38)</f>
        <v>0.44702539523306922</v>
      </c>
    </row>
    <row r="35" spans="1:6" x14ac:dyDescent="0.25">
      <c r="A35" s="1" t="s">
        <v>129</v>
      </c>
      <c r="B35" s="7">
        <v>46.69</v>
      </c>
      <c r="C35" s="7">
        <v>20.32</v>
      </c>
      <c r="D35">
        <f t="shared" si="0"/>
        <v>91.207346237549601</v>
      </c>
      <c r="E35">
        <f t="shared" si="1"/>
        <v>0.51191051955832434</v>
      </c>
    </row>
    <row r="36" spans="1:6" x14ac:dyDescent="0.25">
      <c r="A36" s="1" t="s">
        <v>130</v>
      </c>
      <c r="B36" s="7">
        <v>39.46</v>
      </c>
      <c r="C36" s="7">
        <v>20.32</v>
      </c>
      <c r="D36">
        <f t="shared" si="0"/>
        <v>91.207346237549601</v>
      </c>
      <c r="E36">
        <f t="shared" si="1"/>
        <v>0.43264058902916003</v>
      </c>
    </row>
    <row r="37" spans="1:6" x14ac:dyDescent="0.25">
      <c r="A37" s="1" t="s">
        <v>131</v>
      </c>
      <c r="B37" s="7">
        <v>39.119999999999997</v>
      </c>
      <c r="C37" s="7">
        <v>20.32</v>
      </c>
      <c r="D37">
        <f t="shared" si="0"/>
        <v>91.207346237549601</v>
      </c>
      <c r="E37">
        <f t="shared" si="1"/>
        <v>0.42891281912875667</v>
      </c>
    </row>
    <row r="38" spans="1:6" x14ac:dyDescent="0.25">
      <c r="A38" s="1" t="s">
        <v>132</v>
      </c>
      <c r="B38" s="7">
        <v>41.47</v>
      </c>
      <c r="C38" s="7">
        <v>20.32</v>
      </c>
      <c r="D38">
        <f t="shared" si="0"/>
        <v>91.207346237549601</v>
      </c>
      <c r="E38">
        <f t="shared" si="1"/>
        <v>0.45467828755801482</v>
      </c>
    </row>
    <row r="39" spans="1:6" x14ac:dyDescent="0.25">
      <c r="A39" s="1" t="s">
        <v>133</v>
      </c>
      <c r="B39" s="7">
        <v>61.72</v>
      </c>
      <c r="C39" s="7">
        <v>20.32</v>
      </c>
      <c r="D39">
        <f t="shared" si="0"/>
        <v>91.207346237549601</v>
      </c>
      <c r="E39">
        <f t="shared" si="1"/>
        <v>0.67669987721438807</v>
      </c>
      <c r="F39">
        <f>AVERAGE(E39:E43)</f>
        <v>0.58776698235515867</v>
      </c>
    </row>
    <row r="40" spans="1:6" x14ac:dyDescent="0.25">
      <c r="A40" s="1" t="s">
        <v>134</v>
      </c>
      <c r="B40" s="7">
        <v>32.299999999999997</v>
      </c>
      <c r="C40" s="7">
        <v>10.16</v>
      </c>
      <c r="D40">
        <f t="shared" si="0"/>
        <v>45.6036731187748</v>
      </c>
      <c r="E40">
        <f t="shared" si="1"/>
        <v>0.70827628107662788</v>
      </c>
    </row>
    <row r="41" spans="1:6" x14ac:dyDescent="0.25">
      <c r="A41" s="1" t="s">
        <v>135</v>
      </c>
      <c r="B41" s="7">
        <v>15.23</v>
      </c>
      <c r="C41" s="7">
        <v>7.62</v>
      </c>
      <c r="D41">
        <f t="shared" si="0"/>
        <v>34.202754839081102</v>
      </c>
      <c r="E41">
        <f t="shared" si="1"/>
        <v>0.44528576927954766</v>
      </c>
    </row>
    <row r="42" spans="1:6" x14ac:dyDescent="0.25">
      <c r="A42" s="1" t="s">
        <v>136</v>
      </c>
      <c r="B42" s="7">
        <v>16.77</v>
      </c>
      <c r="C42" s="7">
        <v>10.16</v>
      </c>
      <c r="D42">
        <f t="shared" si="0"/>
        <v>45.6036731187748</v>
      </c>
      <c r="E42">
        <f t="shared" si="1"/>
        <v>0.36773353664566716</v>
      </c>
    </row>
    <row r="43" spans="1:6" x14ac:dyDescent="0.25">
      <c r="A43" s="1" t="s">
        <v>137</v>
      </c>
      <c r="B43" s="7">
        <v>67.569999999999993</v>
      </c>
      <c r="C43" s="7">
        <v>20.32</v>
      </c>
      <c r="D43">
        <f t="shared" si="0"/>
        <v>91.207346237549601</v>
      </c>
      <c r="E43">
        <f t="shared" si="1"/>
        <v>0.74083944755956255</v>
      </c>
    </row>
    <row r="44" spans="1:6" x14ac:dyDescent="0.25">
      <c r="A44" s="1" t="s">
        <v>138</v>
      </c>
      <c r="B44" s="7">
        <v>87.5</v>
      </c>
      <c r="C44" s="7">
        <v>20.32</v>
      </c>
      <c r="D44">
        <f t="shared" si="0"/>
        <v>91.207346237549601</v>
      </c>
      <c r="E44">
        <f t="shared" si="1"/>
        <v>0.95935254789790925</v>
      </c>
      <c r="F44">
        <f>AVERAGE(E44:E48)</f>
        <v>0.92924532393759307</v>
      </c>
    </row>
    <row r="45" spans="1:6" x14ac:dyDescent="0.25">
      <c r="A45" s="1" t="s">
        <v>139</v>
      </c>
      <c r="B45" s="7">
        <v>75.02</v>
      </c>
      <c r="C45" s="7">
        <v>20.32</v>
      </c>
      <c r="D45">
        <f t="shared" si="0"/>
        <v>91.207346237549601</v>
      </c>
      <c r="E45">
        <f t="shared" si="1"/>
        <v>0.82252146449487029</v>
      </c>
    </row>
    <row r="46" spans="1:6" x14ac:dyDescent="0.25">
      <c r="A46" s="1" t="s">
        <v>140</v>
      </c>
      <c r="B46" s="7">
        <v>99.25</v>
      </c>
      <c r="C46" s="7">
        <v>20.32</v>
      </c>
      <c r="D46">
        <f t="shared" si="0"/>
        <v>91.207346237549601</v>
      </c>
      <c r="E46">
        <f t="shared" si="1"/>
        <v>1.0881798900441999</v>
      </c>
    </row>
    <row r="47" spans="1:6" x14ac:dyDescent="0.25">
      <c r="A47" s="1" t="s">
        <v>141</v>
      </c>
      <c r="B47" s="7">
        <v>88.97</v>
      </c>
      <c r="C47" s="7">
        <v>20.32</v>
      </c>
      <c r="D47">
        <f t="shared" si="0"/>
        <v>91.207346237549601</v>
      </c>
      <c r="E47">
        <f t="shared" si="1"/>
        <v>0.97546967070259416</v>
      </c>
    </row>
    <row r="48" spans="1:6" x14ac:dyDescent="0.25">
      <c r="A48" s="1" t="s">
        <v>142</v>
      </c>
      <c r="B48" s="7">
        <v>73.03</v>
      </c>
      <c r="C48" s="7">
        <v>20.32</v>
      </c>
      <c r="D48">
        <f t="shared" si="0"/>
        <v>91.207346237549601</v>
      </c>
      <c r="E48">
        <f t="shared" si="1"/>
        <v>0.80070304654839219</v>
      </c>
    </row>
    <row r="49" spans="1:6" x14ac:dyDescent="0.25">
      <c r="A49" s="1" t="s">
        <v>144</v>
      </c>
      <c r="B49" s="7">
        <v>90.47</v>
      </c>
      <c r="C49" s="7">
        <v>15.24</v>
      </c>
      <c r="D49">
        <f t="shared" si="0"/>
        <v>68.405509678162204</v>
      </c>
      <c r="E49">
        <f t="shared" si="1"/>
        <v>1.3225542858411252</v>
      </c>
      <c r="F49">
        <f>AVERAGE(E49:E53)</f>
        <v>1.0938080916585344</v>
      </c>
    </row>
    <row r="50" spans="1:6" x14ac:dyDescent="0.25">
      <c r="A50" s="1" t="s">
        <v>143</v>
      </c>
      <c r="B50" s="7">
        <v>100.2</v>
      </c>
      <c r="C50" s="7">
        <v>20.32</v>
      </c>
      <c r="D50">
        <f t="shared" si="0"/>
        <v>91.207346237549601</v>
      </c>
      <c r="E50">
        <f t="shared" si="1"/>
        <v>1.0985957177070915</v>
      </c>
    </row>
    <row r="51" spans="1:6" x14ac:dyDescent="0.25">
      <c r="A51" s="1" t="s">
        <v>145</v>
      </c>
      <c r="B51" s="7">
        <v>99.57</v>
      </c>
      <c r="C51" s="7">
        <v>20.32</v>
      </c>
      <c r="D51">
        <f t="shared" si="0"/>
        <v>91.207346237549601</v>
      </c>
      <c r="E51">
        <f t="shared" si="1"/>
        <v>1.0916883793622265</v>
      </c>
    </row>
    <row r="52" spans="1:6" x14ac:dyDescent="0.25">
      <c r="A52" s="1" t="s">
        <v>146</v>
      </c>
      <c r="B52" s="7">
        <v>113.59</v>
      </c>
      <c r="C52" s="7">
        <v>20.32</v>
      </c>
      <c r="D52">
        <f t="shared" si="0"/>
        <v>91.207346237549601</v>
      </c>
      <c r="E52">
        <f t="shared" si="1"/>
        <v>1.2454040676082687</v>
      </c>
    </row>
    <row r="53" spans="1:6" x14ac:dyDescent="0.25">
      <c r="A53" s="1" t="s">
        <v>147</v>
      </c>
      <c r="B53" s="7">
        <v>64.83</v>
      </c>
      <c r="C53" s="7">
        <v>20.32</v>
      </c>
      <c r="D53">
        <f t="shared" si="0"/>
        <v>91.207346237549601</v>
      </c>
      <c r="E53">
        <f t="shared" si="1"/>
        <v>0.71079800777395952</v>
      </c>
    </row>
    <row r="54" spans="1:6" x14ac:dyDescent="0.25">
      <c r="A54" s="1" t="s">
        <v>148</v>
      </c>
      <c r="B54" s="7">
        <v>99.08</v>
      </c>
      <c r="C54" s="7">
        <v>20.32</v>
      </c>
      <c r="D54">
        <f t="shared" si="0"/>
        <v>91.207346237549601</v>
      </c>
      <c r="E54">
        <f t="shared" si="1"/>
        <v>1.0863160050939984</v>
      </c>
      <c r="F54">
        <f>AVERAGE(E54:E58)</f>
        <v>1.1218833155554935</v>
      </c>
    </row>
    <row r="55" spans="1:6" x14ac:dyDescent="0.25">
      <c r="A55" s="1" t="s">
        <v>149</v>
      </c>
      <c r="B55" s="7">
        <v>103.53</v>
      </c>
      <c r="C55" s="7">
        <v>20.32</v>
      </c>
      <c r="D55">
        <f t="shared" si="0"/>
        <v>91.207346237549601</v>
      </c>
      <c r="E55">
        <f t="shared" si="1"/>
        <v>1.1351059346728063</v>
      </c>
    </row>
    <row r="56" spans="1:6" x14ac:dyDescent="0.25">
      <c r="A56" s="1" t="s">
        <v>150</v>
      </c>
      <c r="B56" s="7">
        <v>117.45</v>
      </c>
      <c r="C56" s="7">
        <v>20.32</v>
      </c>
      <c r="D56">
        <f t="shared" si="0"/>
        <v>91.207346237549601</v>
      </c>
      <c r="E56">
        <f t="shared" si="1"/>
        <v>1.2877252200069651</v>
      </c>
    </row>
    <row r="57" spans="1:6" x14ac:dyDescent="0.25">
      <c r="A57" s="1" t="s">
        <v>151</v>
      </c>
      <c r="B57" s="7">
        <v>99.62</v>
      </c>
      <c r="C57" s="7">
        <v>20.32</v>
      </c>
      <c r="D57">
        <f t="shared" si="0"/>
        <v>91.207346237549601</v>
      </c>
      <c r="E57">
        <f t="shared" si="1"/>
        <v>1.0922365808181682</v>
      </c>
    </row>
    <row r="58" spans="1:6" x14ac:dyDescent="0.25">
      <c r="A58" s="1" t="s">
        <v>152</v>
      </c>
      <c r="B58" s="7">
        <v>91.94</v>
      </c>
      <c r="C58" s="7">
        <v>20.32</v>
      </c>
      <c r="D58">
        <f t="shared" si="0"/>
        <v>91.207346237549601</v>
      </c>
      <c r="E58">
        <f t="shared" si="1"/>
        <v>1.0080328371855289</v>
      </c>
    </row>
    <row r="59" spans="1:6" x14ac:dyDescent="0.25">
      <c r="A59" s="1" t="s">
        <v>153</v>
      </c>
      <c r="B59" s="7">
        <v>62.88</v>
      </c>
      <c r="C59" s="7">
        <v>19.05</v>
      </c>
      <c r="D59">
        <f t="shared" si="0"/>
        <v>85.506887097702744</v>
      </c>
      <c r="E59">
        <f t="shared" si="1"/>
        <v>0.73537936105838375</v>
      </c>
      <c r="F59">
        <f>AVERAGE(E59:E63)</f>
        <v>0.90587439946788828</v>
      </c>
    </row>
    <row r="60" spans="1:6" x14ac:dyDescent="0.25">
      <c r="A60" s="1" t="s">
        <v>154</v>
      </c>
      <c r="B60" s="7">
        <v>32.700000000000003</v>
      </c>
      <c r="C60" s="7">
        <v>10.16</v>
      </c>
      <c r="D60">
        <f t="shared" si="0"/>
        <v>45.6036731187748</v>
      </c>
      <c r="E60">
        <f t="shared" si="1"/>
        <v>0.71704750437169451</v>
      </c>
    </row>
    <row r="61" spans="1:6" x14ac:dyDescent="0.25">
      <c r="A61" s="1" t="s">
        <v>155</v>
      </c>
      <c r="B61" s="7">
        <v>112.05</v>
      </c>
      <c r="C61" s="7">
        <v>20.32</v>
      </c>
      <c r="D61">
        <f t="shared" si="0"/>
        <v>91.207346237549601</v>
      </c>
      <c r="E61">
        <f t="shared" si="1"/>
        <v>1.2285194627652656</v>
      </c>
    </row>
    <row r="62" spans="1:6" x14ac:dyDescent="0.25">
      <c r="A62" s="1" t="s">
        <v>156</v>
      </c>
      <c r="B62" s="7">
        <v>79.64</v>
      </c>
      <c r="C62" s="7">
        <v>20.32</v>
      </c>
      <c r="D62">
        <f t="shared" si="0"/>
        <v>91.207346237549601</v>
      </c>
      <c r="E62">
        <f t="shared" si="1"/>
        <v>0.87317527902387992</v>
      </c>
    </row>
    <row r="63" spans="1:6" x14ac:dyDescent="0.25">
      <c r="A63" s="1" t="s">
        <v>157</v>
      </c>
      <c r="B63" s="7">
        <v>88.95</v>
      </c>
      <c r="C63" s="7">
        <v>20.32</v>
      </c>
      <c r="D63">
        <f t="shared" si="0"/>
        <v>91.207346237549601</v>
      </c>
      <c r="E63">
        <f t="shared" si="1"/>
        <v>0.97525039012021753</v>
      </c>
    </row>
    <row r="64" spans="1:6" x14ac:dyDescent="0.25">
      <c r="A64" s="1" t="s">
        <v>158</v>
      </c>
      <c r="B64" s="7">
        <v>89.53</v>
      </c>
      <c r="C64" s="7">
        <v>20.32</v>
      </c>
      <c r="D64">
        <f t="shared" si="0"/>
        <v>91.207346237549601</v>
      </c>
      <c r="E64">
        <f t="shared" si="1"/>
        <v>0.98160952700914084</v>
      </c>
      <c r="F64">
        <f>AVERAGE(E64:E68)</f>
        <v>0.8537952611534303</v>
      </c>
    </row>
    <row r="65" spans="1:5" x14ac:dyDescent="0.25">
      <c r="A65" s="1" t="s">
        <v>159</v>
      </c>
      <c r="B65" s="7">
        <v>73.25</v>
      </c>
      <c r="C65" s="7">
        <v>20.32</v>
      </c>
      <c r="D65">
        <f t="shared" si="0"/>
        <v>91.207346237549601</v>
      </c>
      <c r="E65">
        <f t="shared" si="1"/>
        <v>0.80311513295453552</v>
      </c>
    </row>
    <row r="66" spans="1:5" x14ac:dyDescent="0.25">
      <c r="A66" s="1" t="s">
        <v>160</v>
      </c>
      <c r="B66" s="7">
        <v>57.33</v>
      </c>
      <c r="C66" s="7">
        <v>20.32</v>
      </c>
      <c r="D66">
        <f t="shared" si="0"/>
        <v>91.207346237549601</v>
      </c>
      <c r="E66">
        <f t="shared" si="1"/>
        <v>0.62856778938271018</v>
      </c>
    </row>
    <row r="67" spans="1:5" x14ac:dyDescent="0.25">
      <c r="A67" s="1" t="s">
        <v>161</v>
      </c>
      <c r="B67" s="7">
        <v>74.921999999999997</v>
      </c>
      <c r="C67" s="7">
        <v>20.32</v>
      </c>
      <c r="D67">
        <f t="shared" ref="D67:D68" si="10">PI()*1.42875*C67</f>
        <v>91.207346237549601</v>
      </c>
      <c r="E67">
        <f t="shared" ref="E67:E68" si="11">B67/D67</f>
        <v>0.82144698964122465</v>
      </c>
    </row>
    <row r="68" spans="1:5" x14ac:dyDescent="0.25">
      <c r="A68" s="1" t="s">
        <v>162</v>
      </c>
      <c r="B68" s="7">
        <v>94.33</v>
      </c>
      <c r="C68" s="7">
        <v>20.32</v>
      </c>
      <c r="D68">
        <f t="shared" si="10"/>
        <v>91.207346237549601</v>
      </c>
      <c r="E68">
        <f t="shared" si="11"/>
        <v>1.0342368667795403</v>
      </c>
    </row>
  </sheetData>
  <pageMargins left="0.7" right="0.7" top="0.75" bottom="0.75" header="0.3" footer="0.3"/>
  <pageSetup orientation="portrait" horizontalDpi="4294967293"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68"/>
  <sheetViews>
    <sheetView zoomScale="60" zoomScaleNormal="60" workbookViewId="0">
      <selection activeCell="A24" sqref="A24:XFD24"/>
    </sheetView>
  </sheetViews>
  <sheetFormatPr defaultRowHeight="15" x14ac:dyDescent="0.25"/>
  <cols>
    <col min="1" max="1" width="12.85546875" customWidth="1"/>
    <col min="2" max="2" width="20.85546875" customWidth="1"/>
    <col min="3" max="3" width="21" customWidth="1"/>
    <col min="4" max="4" width="19.140625" customWidth="1"/>
    <col min="5" max="5" width="15.140625" customWidth="1"/>
    <col min="11" max="11" width="12.85546875" customWidth="1"/>
  </cols>
  <sheetData>
    <row r="1" spans="1:24" x14ac:dyDescent="0.25">
      <c r="A1" s="6" t="s">
        <v>163</v>
      </c>
      <c r="B1" s="8" t="s">
        <v>164</v>
      </c>
      <c r="C1" s="6" t="s">
        <v>165</v>
      </c>
      <c r="D1" s="6" t="s">
        <v>169</v>
      </c>
      <c r="E1" s="6" t="s">
        <v>171</v>
      </c>
      <c r="L1" s="6" t="s">
        <v>185</v>
      </c>
      <c r="M1" s="6" t="s">
        <v>186</v>
      </c>
      <c r="N1" s="6" t="s">
        <v>187</v>
      </c>
      <c r="O1" s="6" t="s">
        <v>188</v>
      </c>
      <c r="P1" s="6" t="s">
        <v>189</v>
      </c>
      <c r="Q1" s="6" t="s">
        <v>190</v>
      </c>
      <c r="R1" s="6" t="s">
        <v>191</v>
      </c>
      <c r="S1" s="6" t="s">
        <v>192</v>
      </c>
      <c r="T1" s="6" t="s">
        <v>193</v>
      </c>
      <c r="U1" s="6" t="s">
        <v>194</v>
      </c>
      <c r="V1" s="6" t="s">
        <v>195</v>
      </c>
      <c r="W1" s="6" t="s">
        <v>196</v>
      </c>
      <c r="X1" s="6" t="s">
        <v>197</v>
      </c>
    </row>
    <row r="2" spans="1:24" x14ac:dyDescent="0.25">
      <c r="A2" s="1" t="s">
        <v>96</v>
      </c>
      <c r="B2" s="7">
        <v>118.06</v>
      </c>
      <c r="C2" s="7">
        <v>101.16</v>
      </c>
      <c r="D2">
        <f>((B2-C2)/C2)*100</f>
        <v>16.706207987346783</v>
      </c>
      <c r="E2">
        <f>AVERAGE(D2:D6)</f>
        <v>16.777427474481605</v>
      </c>
      <c r="F2" t="s">
        <v>170</v>
      </c>
      <c r="K2" s="6" t="s">
        <v>180</v>
      </c>
      <c r="L2">
        <f>MIN(D2:D6)</f>
        <v>12.385702410640077</v>
      </c>
      <c r="M2">
        <f>MIN(D7:D11)</f>
        <v>6.4748850211921658</v>
      </c>
      <c r="N2">
        <f>MIN(D12:D18)</f>
        <v>59.239783653846146</v>
      </c>
      <c r="O2">
        <f>MIN(D19:D23)</f>
        <v>2.7286356821589246</v>
      </c>
      <c r="P2">
        <f>MIN(D24:D28)</f>
        <v>33.584081533608341</v>
      </c>
      <c r="Q2">
        <f>MIN(D29:D33)</f>
        <v>61.212486804403568</v>
      </c>
      <c r="R2">
        <f>MIN(D34:D38)</f>
        <v>95.223816663097054</v>
      </c>
      <c r="S2">
        <f>MIN(D39:D43)</f>
        <v>42.611795204147761</v>
      </c>
      <c r="T2">
        <f>MIN(D44:D48)</f>
        <v>17.31428571428572</v>
      </c>
      <c r="U2">
        <f>MIN(D49:D53)</f>
        <v>7.6507789603578722</v>
      </c>
      <c r="V2">
        <f>MIN(D54:D58)</f>
        <v>4.9454985870004098</v>
      </c>
      <c r="W2">
        <f>MIN(D59:D63)</f>
        <v>27.059348505131648</v>
      </c>
      <c r="X2">
        <f>MIN(D64:D68)</f>
        <v>39.308809498568856</v>
      </c>
    </row>
    <row r="3" spans="1:24" x14ac:dyDescent="0.25">
      <c r="A3" s="1" t="s">
        <v>97</v>
      </c>
      <c r="B3" s="7">
        <v>110.29</v>
      </c>
      <c r="C3" s="7">
        <v>97.14</v>
      </c>
      <c r="D3">
        <f t="shared" ref="D3:D66" si="0">((B3-C3)/C3)*100</f>
        <v>13.537162857731117</v>
      </c>
      <c r="K3" s="6" t="s">
        <v>181</v>
      </c>
      <c r="L3">
        <f>QUARTILE(D2:D6,1)</f>
        <v>13.537162857731117</v>
      </c>
      <c r="M3">
        <f>QUARTILE(D7:D11,1)</f>
        <v>6.6286528866714294</v>
      </c>
      <c r="N3">
        <f>QUARTILE(D12:D18,1)</f>
        <v>73.289036423792794</v>
      </c>
      <c r="O3">
        <f>QUARTILE(D19:D23,1)</f>
        <v>2.9982555604012213</v>
      </c>
      <c r="P3">
        <f>QUARTILE(D24:D28,1)</f>
        <v>36.369338853343386</v>
      </c>
      <c r="Q3">
        <f>QUARTILE(D29:D33,1)</f>
        <v>65.260881319275484</v>
      </c>
      <c r="R3">
        <f>QUARTILE(D34:D38,1)</f>
        <v>109.37658388241258</v>
      </c>
      <c r="S3">
        <f>QUARTILE(D39:D43,1)</f>
        <v>44.605594198608856</v>
      </c>
      <c r="T3">
        <f>QUARTILE(D44:D48,1)</f>
        <v>18.389702861837591</v>
      </c>
      <c r="U3">
        <f>QUARTILE(D49:D53,1)</f>
        <v>8.6170533293160734</v>
      </c>
      <c r="V3">
        <f>QUARTILE(D54:D58,1)</f>
        <v>5.5938697318007602</v>
      </c>
      <c r="W3">
        <f>QUARTILE(D59:D63,1)</f>
        <v>35.811150175791056</v>
      </c>
      <c r="X3">
        <f>QUARTILE(D64:D68,1)</f>
        <v>39.685021780408803</v>
      </c>
    </row>
    <row r="4" spans="1:24" x14ac:dyDescent="0.25">
      <c r="A4" s="1" t="s">
        <v>98</v>
      </c>
      <c r="B4" s="7">
        <v>121.68</v>
      </c>
      <c r="C4" s="7">
        <v>108.27</v>
      </c>
      <c r="D4">
        <f t="shared" si="0"/>
        <v>12.385702410640077</v>
      </c>
      <c r="K4" s="6" t="s">
        <v>182</v>
      </c>
      <c r="L4">
        <f>MEDIAN(D2:D6)</f>
        <v>16.706207987346783</v>
      </c>
      <c r="M4">
        <f>MEDIAN(D7:D11)</f>
        <v>7.8431372549019667</v>
      </c>
      <c r="N4">
        <f>MEDIAN(D12:D18)</f>
        <v>86.168952090739793</v>
      </c>
      <c r="O4">
        <f>MEDIAN(D19:D23)</f>
        <v>3.2228017883755533</v>
      </c>
      <c r="P4">
        <f>MEDIAN(D24:D28)</f>
        <v>42.503217503217513</v>
      </c>
      <c r="Q4">
        <f>MEDIAN(D29:D33)</f>
        <v>67.744010291043566</v>
      </c>
      <c r="R4">
        <f>MEDIAN(D34:D38)</f>
        <v>111.75869120654399</v>
      </c>
      <c r="S4">
        <f>MEDIAN(D39:D43)</f>
        <v>48.792569659442748</v>
      </c>
      <c r="T4">
        <f>MEDIAN(D44:D48)</f>
        <v>20.928402832415426</v>
      </c>
      <c r="U4">
        <f>MEDIAN(D49:D53)</f>
        <v>10.299401197604784</v>
      </c>
      <c r="V4">
        <f>MEDIAN(D54:D58)</f>
        <v>6.1431469139379882</v>
      </c>
      <c r="W4">
        <f>MEDIAN(D59:D63)</f>
        <v>37.785272625070263</v>
      </c>
      <c r="X4">
        <f>MEDIAN(D64:D68)</f>
        <v>51.658703071672363</v>
      </c>
    </row>
    <row r="5" spans="1:24" x14ac:dyDescent="0.25">
      <c r="A5" s="1" t="s">
        <v>99</v>
      </c>
      <c r="B5" s="7">
        <v>120.4</v>
      </c>
      <c r="C5" s="7">
        <v>103.13</v>
      </c>
      <c r="D5">
        <f t="shared" si="0"/>
        <v>16.745854746436546</v>
      </c>
      <c r="K5" s="6" t="s">
        <v>183</v>
      </c>
      <c r="L5">
        <f>QUARTILE(D2:D6,3)</f>
        <v>16.745854746436546</v>
      </c>
      <c r="M5">
        <f>QUARTILE(D7:D11,3)</f>
        <v>8.1260364842454393</v>
      </c>
      <c r="N5">
        <f>QUARTILE(D12:D18,3)</f>
        <v>132.74479150825755</v>
      </c>
      <c r="O5">
        <f>QUARTILE(D19:D23,3)</f>
        <v>4.2452830188679247</v>
      </c>
      <c r="P5">
        <f>QUARTILE(D24:D28,3)</f>
        <v>43.235704323570417</v>
      </c>
      <c r="Q5">
        <f>QUARTILE(D29:D33,3)</f>
        <v>69.558071585098617</v>
      </c>
      <c r="R5">
        <f>QUARTILE(D34:D38,3)</f>
        <v>113.20043103448279</v>
      </c>
      <c r="S5">
        <f>QUARTILE(D39:D43,3)</f>
        <v>54.891661195009846</v>
      </c>
      <c r="T5">
        <f>QUARTILE(D44:D48,3)</f>
        <v>22.247400693148492</v>
      </c>
      <c r="U5">
        <f>QUARTILE(D49:D53,3)</f>
        <v>10.493881503653492</v>
      </c>
      <c r="V5">
        <f>QUARTILE(D54:D58,3)</f>
        <v>6.2105721122471262</v>
      </c>
      <c r="W5">
        <f>QUARTILE(D59:D63,3)</f>
        <v>41.809796437659031</v>
      </c>
      <c r="X5">
        <f>QUARTILE(D64:D68,3)</f>
        <v>52.537938252223981</v>
      </c>
    </row>
    <row r="6" spans="1:24" x14ac:dyDescent="0.25">
      <c r="A6" s="1" t="s">
        <v>100</v>
      </c>
      <c r="B6" s="7">
        <v>106.57</v>
      </c>
      <c r="C6" s="7">
        <v>85.59</v>
      </c>
      <c r="D6">
        <f t="shared" si="0"/>
        <v>24.512209370253522</v>
      </c>
      <c r="K6" s="6" t="s">
        <v>184</v>
      </c>
      <c r="L6">
        <f>MAX(D2:D6)</f>
        <v>24.512209370253522</v>
      </c>
      <c r="M6">
        <f>MAX(D7:D11)</f>
        <v>8.8632181557963623</v>
      </c>
      <c r="N6">
        <f>MAX(D12:D18)</f>
        <v>182.92070326515963</v>
      </c>
      <c r="O6">
        <f>MAX(D19:D23)</f>
        <v>4.4843049327354265</v>
      </c>
      <c r="P6">
        <f>MAX(D24:D28)</f>
        <v>43.343041397961308</v>
      </c>
      <c r="Q6">
        <f>MAX(D29:D33)</f>
        <v>74.492407439003586</v>
      </c>
      <c r="R6">
        <f>MAX(D34:D38)</f>
        <v>114.8299975886183</v>
      </c>
      <c r="S6">
        <f>MAX(D39:D43)</f>
        <v>63.804412641621944</v>
      </c>
      <c r="T6">
        <f>MAX(D44:D48)</f>
        <v>26.095717884130988</v>
      </c>
      <c r="U6">
        <f>MAX(D49:D53)</f>
        <v>11.230242069194205</v>
      </c>
      <c r="V6">
        <f>MAX(D54:D58)</f>
        <v>7.0568159004216033</v>
      </c>
      <c r="W6">
        <f>MAX(D59:D63)</f>
        <v>50.336391437308848</v>
      </c>
      <c r="X6">
        <f>MAX(D64:D68)</f>
        <v>55.57513147006221</v>
      </c>
    </row>
    <row r="7" spans="1:24" x14ac:dyDescent="0.25">
      <c r="A7" s="1" t="s">
        <v>102</v>
      </c>
      <c r="B7" s="7">
        <v>97.9</v>
      </c>
      <c r="C7" s="7">
        <v>90.78</v>
      </c>
      <c r="D7">
        <f t="shared" si="0"/>
        <v>7.8431372549019667</v>
      </c>
      <c r="E7">
        <f>AVERAGE(D7:D11)</f>
        <v>7.5871859605614729</v>
      </c>
    </row>
    <row r="8" spans="1:24" x14ac:dyDescent="0.25">
      <c r="A8" s="1" t="s">
        <v>101</v>
      </c>
      <c r="B8" s="7">
        <v>106.49</v>
      </c>
      <c r="C8" s="7">
        <v>97.82</v>
      </c>
      <c r="D8">
        <f t="shared" si="0"/>
        <v>8.8632181557963623</v>
      </c>
      <c r="K8" s="6" t="s">
        <v>198</v>
      </c>
      <c r="L8">
        <f>L3</f>
        <v>13.537162857731117</v>
      </c>
      <c r="M8">
        <f t="shared" ref="M8:X8" si="1">M3</f>
        <v>6.6286528866714294</v>
      </c>
      <c r="N8">
        <f t="shared" si="1"/>
        <v>73.289036423792794</v>
      </c>
      <c r="O8">
        <f t="shared" si="1"/>
        <v>2.9982555604012213</v>
      </c>
      <c r="P8">
        <f t="shared" si="1"/>
        <v>36.369338853343386</v>
      </c>
      <c r="Q8">
        <f t="shared" si="1"/>
        <v>65.260881319275484</v>
      </c>
      <c r="R8">
        <f t="shared" si="1"/>
        <v>109.37658388241258</v>
      </c>
      <c r="S8">
        <f t="shared" si="1"/>
        <v>44.605594198608856</v>
      </c>
      <c r="T8">
        <f t="shared" si="1"/>
        <v>18.389702861837591</v>
      </c>
      <c r="U8">
        <f t="shared" si="1"/>
        <v>8.6170533293160734</v>
      </c>
      <c r="V8">
        <f t="shared" si="1"/>
        <v>5.5938697318007602</v>
      </c>
      <c r="W8">
        <f t="shared" si="1"/>
        <v>35.811150175791056</v>
      </c>
      <c r="X8">
        <f t="shared" si="1"/>
        <v>39.685021780408803</v>
      </c>
    </row>
    <row r="9" spans="1:24" x14ac:dyDescent="0.25">
      <c r="A9" s="1" t="s">
        <v>103</v>
      </c>
      <c r="B9" s="7">
        <v>118.07</v>
      </c>
      <c r="C9" s="7">
        <v>110.89</v>
      </c>
      <c r="D9">
        <f t="shared" si="0"/>
        <v>6.4748850211921658</v>
      </c>
      <c r="K9" s="6" t="s">
        <v>199</v>
      </c>
      <c r="L9">
        <f>L4-L3</f>
        <v>3.1690451296156663</v>
      </c>
      <c r="M9">
        <f t="shared" ref="M9:X10" si="2">M4-M3</f>
        <v>1.2144843682305373</v>
      </c>
      <c r="N9">
        <f t="shared" si="2"/>
        <v>12.879915666946999</v>
      </c>
      <c r="O9">
        <f t="shared" si="2"/>
        <v>0.22454622797433199</v>
      </c>
      <c r="P9">
        <f t="shared" si="2"/>
        <v>6.1338786498741271</v>
      </c>
      <c r="Q9">
        <f t="shared" si="2"/>
        <v>2.4831289717680818</v>
      </c>
      <c r="R9">
        <f t="shared" si="2"/>
        <v>2.382107324131411</v>
      </c>
      <c r="S9">
        <f t="shared" si="2"/>
        <v>4.1869754608338923</v>
      </c>
      <c r="T9">
        <f t="shared" si="2"/>
        <v>2.5386999705778344</v>
      </c>
      <c r="U9">
        <f t="shared" si="2"/>
        <v>1.6823478682887103</v>
      </c>
      <c r="V9">
        <f t="shared" si="2"/>
        <v>0.54927718213722798</v>
      </c>
      <c r="W9">
        <f t="shared" si="2"/>
        <v>1.9741224492792071</v>
      </c>
      <c r="X9">
        <f t="shared" si="2"/>
        <v>11.97368129126356</v>
      </c>
    </row>
    <row r="10" spans="1:24" x14ac:dyDescent="0.25">
      <c r="A10" s="1" t="s">
        <v>104</v>
      </c>
      <c r="B10" s="7">
        <v>119.68</v>
      </c>
      <c r="C10" s="7">
        <v>112.24</v>
      </c>
      <c r="D10">
        <f t="shared" si="0"/>
        <v>6.6286528866714294</v>
      </c>
      <c r="K10" s="6" t="s">
        <v>200</v>
      </c>
      <c r="L10">
        <f>L5-L4</f>
        <v>3.9646759089762895E-2</v>
      </c>
      <c r="M10">
        <f t="shared" si="2"/>
        <v>0.28289922934347267</v>
      </c>
      <c r="N10">
        <f t="shared" si="2"/>
        <v>46.575839417517756</v>
      </c>
      <c r="O10">
        <f t="shared" si="2"/>
        <v>1.0224812304923714</v>
      </c>
      <c r="P10">
        <f t="shared" si="2"/>
        <v>0.73248682035290358</v>
      </c>
      <c r="Q10">
        <f t="shared" si="2"/>
        <v>1.8140612940550511</v>
      </c>
      <c r="R10">
        <f t="shared" si="2"/>
        <v>1.4417398279388038</v>
      </c>
      <c r="S10">
        <f t="shared" si="2"/>
        <v>6.0990915355670978</v>
      </c>
      <c r="T10">
        <f t="shared" si="2"/>
        <v>1.3189978607330666</v>
      </c>
      <c r="U10">
        <f t="shared" si="2"/>
        <v>0.19448030604870858</v>
      </c>
      <c r="V10">
        <f t="shared" si="2"/>
        <v>6.7425198309138068E-2</v>
      </c>
      <c r="W10">
        <f t="shared" si="2"/>
        <v>4.0245238125887681</v>
      </c>
      <c r="X10">
        <f t="shared" si="2"/>
        <v>0.87923518055161765</v>
      </c>
    </row>
    <row r="11" spans="1:24" x14ac:dyDescent="0.25">
      <c r="A11" s="1" t="s">
        <v>105</v>
      </c>
      <c r="B11" s="7">
        <v>91.28</v>
      </c>
      <c r="C11" s="7">
        <v>84.42</v>
      </c>
      <c r="D11">
        <f t="shared" si="0"/>
        <v>8.1260364842454393</v>
      </c>
    </row>
    <row r="12" spans="1:24" x14ac:dyDescent="0.25">
      <c r="A12" s="1" t="s">
        <v>106</v>
      </c>
      <c r="B12" s="7">
        <v>109.97</v>
      </c>
      <c r="C12" s="7">
        <v>59.07</v>
      </c>
      <c r="D12">
        <f t="shared" si="0"/>
        <v>86.168952090739793</v>
      </c>
      <c r="E12">
        <f>AVERAGE(D12:D18)</f>
        <v>105.77101355340663</v>
      </c>
      <c r="K12" s="6" t="s">
        <v>201</v>
      </c>
      <c r="L12">
        <f>L6-L5</f>
        <v>7.7663546238169765</v>
      </c>
      <c r="M12">
        <f t="shared" ref="M12:X12" si="3">M6-M5</f>
        <v>0.73718167155092296</v>
      </c>
      <c r="N12">
        <f t="shared" si="3"/>
        <v>50.175911756902082</v>
      </c>
      <c r="O12">
        <f t="shared" si="3"/>
        <v>0.23902191386750182</v>
      </c>
      <c r="P12">
        <f t="shared" si="3"/>
        <v>0.10733707439089102</v>
      </c>
      <c r="Q12">
        <f t="shared" si="3"/>
        <v>4.9343358539049689</v>
      </c>
      <c r="R12">
        <f t="shared" si="3"/>
        <v>1.6295665541355078</v>
      </c>
      <c r="S12">
        <f t="shared" si="3"/>
        <v>8.9127514466120985</v>
      </c>
      <c r="T12">
        <f t="shared" si="3"/>
        <v>3.8483171909824954</v>
      </c>
      <c r="U12">
        <f t="shared" si="3"/>
        <v>0.73636056554071239</v>
      </c>
      <c r="V12">
        <f t="shared" si="3"/>
        <v>0.8462437881744771</v>
      </c>
      <c r="W12">
        <f t="shared" si="3"/>
        <v>8.5265949996498165</v>
      </c>
      <c r="X12">
        <f t="shared" si="3"/>
        <v>3.0371932178382295</v>
      </c>
    </row>
    <row r="13" spans="1:24" x14ac:dyDescent="0.25">
      <c r="A13" s="1" t="s">
        <v>107</v>
      </c>
      <c r="B13" s="7">
        <v>61.16</v>
      </c>
      <c r="C13" s="7">
        <v>34.54</v>
      </c>
      <c r="D13">
        <f t="shared" si="0"/>
        <v>77.070063694267503</v>
      </c>
      <c r="K13" s="6" t="s">
        <v>202</v>
      </c>
      <c r="L13">
        <f>L3-L2</f>
        <v>1.1514604470910399</v>
      </c>
      <c r="M13">
        <f t="shared" ref="M13:X13" si="4">M3-M2</f>
        <v>0.15376786547926358</v>
      </c>
      <c r="N13">
        <f t="shared" si="4"/>
        <v>14.049252769946648</v>
      </c>
      <c r="O13">
        <f t="shared" si="4"/>
        <v>0.26961987824229672</v>
      </c>
      <c r="P13">
        <f t="shared" si="4"/>
        <v>2.7852573197350452</v>
      </c>
      <c r="Q13">
        <f t="shared" si="4"/>
        <v>4.0483945148719158</v>
      </c>
      <c r="R13">
        <f t="shared" si="4"/>
        <v>14.152767219315521</v>
      </c>
      <c r="S13">
        <f t="shared" si="4"/>
        <v>1.9937989944610948</v>
      </c>
      <c r="T13">
        <f t="shared" si="4"/>
        <v>1.075417147551871</v>
      </c>
      <c r="U13">
        <f t="shared" si="4"/>
        <v>0.96627436895820118</v>
      </c>
      <c r="V13">
        <f t="shared" si="4"/>
        <v>0.64837114480035041</v>
      </c>
      <c r="W13">
        <f t="shared" si="4"/>
        <v>8.7518016706594075</v>
      </c>
      <c r="X13">
        <f t="shared" si="4"/>
        <v>0.37621228183994759</v>
      </c>
    </row>
    <row r="14" spans="1:24" x14ac:dyDescent="0.25">
      <c r="A14" s="1" t="s">
        <v>108</v>
      </c>
      <c r="B14" s="7">
        <v>78.849999999999994</v>
      </c>
      <c r="C14" s="7">
        <v>27.87</v>
      </c>
      <c r="D14">
        <f t="shared" si="0"/>
        <v>182.92070326515963</v>
      </c>
    </row>
    <row r="15" spans="1:24" x14ac:dyDescent="0.25">
      <c r="A15" s="1" t="s">
        <v>109</v>
      </c>
      <c r="B15" s="7">
        <v>41.07</v>
      </c>
      <c r="C15" s="7">
        <v>15.25</v>
      </c>
      <c r="D15">
        <f t="shared" si="0"/>
        <v>169.31147540983608</v>
      </c>
    </row>
    <row r="16" spans="1:24" x14ac:dyDescent="0.25">
      <c r="A16" s="1" t="s">
        <v>110</v>
      </c>
      <c r="B16" s="7">
        <v>105.74</v>
      </c>
      <c r="C16" s="7">
        <v>53.9</v>
      </c>
      <c r="D16">
        <f t="shared" si="0"/>
        <v>96.178107606679035</v>
      </c>
    </row>
    <row r="17" spans="1:5" x14ac:dyDescent="0.25">
      <c r="A17" s="1" t="s">
        <v>111</v>
      </c>
      <c r="B17" s="7">
        <v>105.99</v>
      </c>
      <c r="C17" s="7">
        <v>66.56</v>
      </c>
      <c r="D17">
        <f t="shared" si="0"/>
        <v>59.239783653846146</v>
      </c>
    </row>
    <row r="18" spans="1:5" x14ac:dyDescent="0.25">
      <c r="A18" s="1" t="s">
        <v>112</v>
      </c>
      <c r="B18" s="7">
        <v>59.26</v>
      </c>
      <c r="C18" s="7">
        <v>34.96</v>
      </c>
      <c r="D18">
        <f t="shared" si="0"/>
        <v>69.508009153318071</v>
      </c>
    </row>
    <row r="19" spans="1:5" x14ac:dyDescent="0.25">
      <c r="A19" s="1" t="s">
        <v>113</v>
      </c>
      <c r="B19" s="7">
        <v>102.78</v>
      </c>
      <c r="C19" s="7">
        <v>100.05</v>
      </c>
      <c r="D19">
        <f t="shared" si="0"/>
        <v>2.7286356821589246</v>
      </c>
      <c r="E19">
        <f>AVERAGE(D19:D23)</f>
        <v>3.5358561965078104</v>
      </c>
    </row>
    <row r="20" spans="1:5" x14ac:dyDescent="0.25">
      <c r="A20" s="1" t="s">
        <v>114</v>
      </c>
      <c r="B20" s="7">
        <v>110.5</v>
      </c>
      <c r="C20" s="7">
        <v>106</v>
      </c>
      <c r="D20">
        <f t="shared" si="0"/>
        <v>4.2452830188679247</v>
      </c>
    </row>
    <row r="21" spans="1:5" x14ac:dyDescent="0.25">
      <c r="A21" s="1" t="s">
        <v>115</v>
      </c>
      <c r="B21" s="7">
        <v>94.47</v>
      </c>
      <c r="C21" s="7">
        <v>91.72</v>
      </c>
      <c r="D21">
        <f t="shared" si="0"/>
        <v>2.9982555604012213</v>
      </c>
    </row>
    <row r="22" spans="1:5" x14ac:dyDescent="0.25">
      <c r="A22" s="1" t="s">
        <v>116</v>
      </c>
      <c r="B22" s="7">
        <v>110.82</v>
      </c>
      <c r="C22" s="7">
        <v>107.36</v>
      </c>
      <c r="D22">
        <f t="shared" si="0"/>
        <v>3.2228017883755533</v>
      </c>
    </row>
    <row r="23" spans="1:5" x14ac:dyDescent="0.25">
      <c r="A23" s="1" t="s">
        <v>117</v>
      </c>
      <c r="B23" s="7">
        <v>104.85</v>
      </c>
      <c r="C23" s="7">
        <v>100.35</v>
      </c>
      <c r="D23">
        <f t="shared" si="0"/>
        <v>4.4843049327354265</v>
      </c>
    </row>
    <row r="24" spans="1:5" x14ac:dyDescent="0.25">
      <c r="A24" s="29">
        <v>0.08</v>
      </c>
      <c r="B24" s="7">
        <v>137.81</v>
      </c>
      <c r="C24" s="7">
        <v>96.14</v>
      </c>
      <c r="D24">
        <f t="shared" si="0"/>
        <v>43.343041397961308</v>
      </c>
      <c r="E24">
        <f>AVERAGE(D24:D28)</f>
        <v>39.807076722340192</v>
      </c>
    </row>
    <row r="25" spans="1:5" x14ac:dyDescent="0.25">
      <c r="A25" s="1" t="s">
        <v>119</v>
      </c>
      <c r="B25" s="7">
        <v>110.1</v>
      </c>
      <c r="C25" s="7">
        <v>82.42</v>
      </c>
      <c r="D25">
        <f t="shared" si="0"/>
        <v>33.584081533608341</v>
      </c>
    </row>
    <row r="26" spans="1:5" x14ac:dyDescent="0.25">
      <c r="A26" s="1" t="s">
        <v>120</v>
      </c>
      <c r="B26" s="7">
        <v>88.58</v>
      </c>
      <c r="C26" s="7">
        <v>62.16</v>
      </c>
      <c r="D26">
        <f t="shared" si="0"/>
        <v>42.503217503217513</v>
      </c>
    </row>
    <row r="27" spans="1:5" x14ac:dyDescent="0.25">
      <c r="A27" s="1" t="s">
        <v>121</v>
      </c>
      <c r="B27" s="7">
        <v>108.7</v>
      </c>
      <c r="C27" s="7">
        <v>79.709999999999994</v>
      </c>
      <c r="D27">
        <f t="shared" si="0"/>
        <v>36.369338853343386</v>
      </c>
    </row>
    <row r="28" spans="1:5" x14ac:dyDescent="0.25">
      <c r="A28" s="1" t="s">
        <v>122</v>
      </c>
      <c r="B28" s="7">
        <v>123.24</v>
      </c>
      <c r="C28" s="7">
        <v>86.04</v>
      </c>
      <c r="D28">
        <f t="shared" si="0"/>
        <v>43.235704323570417</v>
      </c>
    </row>
    <row r="29" spans="1:5" x14ac:dyDescent="0.25">
      <c r="A29" s="1" t="s">
        <v>123</v>
      </c>
      <c r="B29" s="7">
        <v>92.85</v>
      </c>
      <c r="C29" s="7">
        <v>54.76</v>
      </c>
      <c r="D29">
        <f t="shared" si="0"/>
        <v>69.558071585098617</v>
      </c>
      <c r="E29">
        <f>AVERAGE(D29:D33)</f>
        <v>67.653571487764978</v>
      </c>
    </row>
    <row r="30" spans="1:5" x14ac:dyDescent="0.25">
      <c r="A30" s="1" t="s">
        <v>124</v>
      </c>
      <c r="B30" s="7">
        <v>104.32</v>
      </c>
      <c r="C30" s="7">
        <v>62.19</v>
      </c>
      <c r="D30">
        <f t="shared" si="0"/>
        <v>67.744010291043566</v>
      </c>
    </row>
    <row r="31" spans="1:5" x14ac:dyDescent="0.25">
      <c r="A31" s="1" t="s">
        <v>125</v>
      </c>
      <c r="B31" s="7">
        <v>106.9</v>
      </c>
      <c r="C31" s="7">
        <v>66.31</v>
      </c>
      <c r="D31">
        <f t="shared" si="0"/>
        <v>61.212486804403568</v>
      </c>
    </row>
    <row r="32" spans="1:5" x14ac:dyDescent="0.25">
      <c r="A32" s="1" t="s">
        <v>126</v>
      </c>
      <c r="B32" s="7">
        <v>61.13</v>
      </c>
      <c r="C32" s="7">
        <v>36.99</v>
      </c>
      <c r="D32">
        <f t="shared" si="0"/>
        <v>65.260881319275484</v>
      </c>
    </row>
    <row r="33" spans="1:5" x14ac:dyDescent="0.25">
      <c r="A33" s="1" t="s">
        <v>127</v>
      </c>
      <c r="B33" s="7">
        <v>102.27</v>
      </c>
      <c r="C33" s="7">
        <v>58.61</v>
      </c>
      <c r="D33">
        <f t="shared" si="0"/>
        <v>74.492407439003586</v>
      </c>
    </row>
    <row r="34" spans="1:5" ht="12" customHeight="1" x14ac:dyDescent="0.25">
      <c r="A34" s="1" t="s">
        <v>128</v>
      </c>
      <c r="B34" s="7">
        <v>79.14</v>
      </c>
      <c r="C34" s="7">
        <v>37.119999999999997</v>
      </c>
      <c r="D34">
        <f t="shared" si="0"/>
        <v>113.20043103448279</v>
      </c>
      <c r="E34">
        <f>AVERAGE(D34:D38)</f>
        <v>108.87790407503094</v>
      </c>
    </row>
    <row r="35" spans="1:5" x14ac:dyDescent="0.25">
      <c r="A35" s="1" t="s">
        <v>129</v>
      </c>
      <c r="B35" s="7">
        <v>91.15</v>
      </c>
      <c r="C35" s="7">
        <v>46.69</v>
      </c>
      <c r="D35">
        <f t="shared" si="0"/>
        <v>95.223816663097054</v>
      </c>
    </row>
    <row r="36" spans="1:5" x14ac:dyDescent="0.25">
      <c r="A36" s="1" t="s">
        <v>130</v>
      </c>
      <c r="B36" s="7">
        <v>82.62</v>
      </c>
      <c r="C36" s="7">
        <v>39.46</v>
      </c>
      <c r="D36">
        <f t="shared" si="0"/>
        <v>109.37658388241258</v>
      </c>
    </row>
    <row r="37" spans="1:5" x14ac:dyDescent="0.25">
      <c r="A37" s="1" t="s">
        <v>131</v>
      </c>
      <c r="B37" s="7">
        <v>82.84</v>
      </c>
      <c r="C37" s="7">
        <v>39.119999999999997</v>
      </c>
      <c r="D37">
        <f t="shared" si="0"/>
        <v>111.75869120654399</v>
      </c>
    </row>
    <row r="38" spans="1:5" x14ac:dyDescent="0.25">
      <c r="A38" s="1" t="s">
        <v>132</v>
      </c>
      <c r="B38" s="7">
        <v>89.09</v>
      </c>
      <c r="C38" s="7">
        <v>41.47</v>
      </c>
      <c r="D38">
        <f t="shared" si="0"/>
        <v>114.8299975886183</v>
      </c>
    </row>
    <row r="39" spans="1:5" x14ac:dyDescent="0.25">
      <c r="A39" s="1" t="s">
        <v>133</v>
      </c>
      <c r="B39" s="7">
        <v>88.02</v>
      </c>
      <c r="C39" s="7">
        <v>61.72</v>
      </c>
      <c r="D39">
        <f t="shared" si="0"/>
        <v>42.611795204147761</v>
      </c>
      <c r="E39">
        <f>AVERAGE(D39:D43)</f>
        <v>50.941206579766231</v>
      </c>
    </row>
    <row r="40" spans="1:5" x14ac:dyDescent="0.25">
      <c r="A40" s="1" t="s">
        <v>134</v>
      </c>
      <c r="B40" s="7">
        <v>48.06</v>
      </c>
      <c r="C40" s="7">
        <v>32.299999999999997</v>
      </c>
      <c r="D40">
        <f t="shared" si="0"/>
        <v>48.792569659442748</v>
      </c>
    </row>
    <row r="41" spans="1:5" x14ac:dyDescent="0.25">
      <c r="A41" s="1" t="s">
        <v>135</v>
      </c>
      <c r="B41" s="7">
        <v>23.59</v>
      </c>
      <c r="C41" s="7">
        <v>15.23</v>
      </c>
      <c r="D41">
        <f t="shared" si="0"/>
        <v>54.891661195009846</v>
      </c>
    </row>
    <row r="42" spans="1:5" x14ac:dyDescent="0.25">
      <c r="A42" s="1" t="s">
        <v>136</v>
      </c>
      <c r="B42" s="7">
        <v>27.47</v>
      </c>
      <c r="C42" s="7">
        <v>16.77</v>
      </c>
      <c r="D42">
        <f t="shared" si="0"/>
        <v>63.804412641621944</v>
      </c>
    </row>
    <row r="43" spans="1:5" x14ac:dyDescent="0.25">
      <c r="A43" s="1" t="s">
        <v>137</v>
      </c>
      <c r="B43" s="7">
        <v>97.71</v>
      </c>
      <c r="C43" s="7">
        <v>67.569999999999993</v>
      </c>
      <c r="D43">
        <f t="shared" si="0"/>
        <v>44.605594198608856</v>
      </c>
    </row>
    <row r="44" spans="1:5" x14ac:dyDescent="0.25">
      <c r="A44" s="1" t="s">
        <v>138</v>
      </c>
      <c r="B44" s="7">
        <v>102.65</v>
      </c>
      <c r="C44" s="7">
        <v>87.5</v>
      </c>
      <c r="D44">
        <f t="shared" si="0"/>
        <v>17.31428571428572</v>
      </c>
      <c r="E44">
        <f>AVERAGE(D44:D48)</f>
        <v>20.995101997163644</v>
      </c>
    </row>
    <row r="45" spans="1:5" x14ac:dyDescent="0.25">
      <c r="A45" s="1" t="s">
        <v>139</v>
      </c>
      <c r="B45" s="7">
        <v>91.71</v>
      </c>
      <c r="C45" s="7">
        <v>75.02</v>
      </c>
      <c r="D45">
        <f t="shared" si="0"/>
        <v>22.247400693148492</v>
      </c>
    </row>
    <row r="46" spans="1:5" x14ac:dyDescent="0.25">
      <c r="A46" s="1" t="s">
        <v>140</v>
      </c>
      <c r="B46" s="7">
        <v>125.15</v>
      </c>
      <c r="C46" s="7">
        <v>99.25</v>
      </c>
      <c r="D46">
        <f t="shared" si="0"/>
        <v>26.095717884130988</v>
      </c>
    </row>
    <row r="47" spans="1:5" x14ac:dyDescent="0.25">
      <c r="A47" s="1" t="s">
        <v>141</v>
      </c>
      <c r="B47" s="7">
        <v>107.59</v>
      </c>
      <c r="C47" s="7">
        <v>88.97</v>
      </c>
      <c r="D47">
        <f t="shared" si="0"/>
        <v>20.928402832415426</v>
      </c>
    </row>
    <row r="48" spans="1:5" x14ac:dyDescent="0.25">
      <c r="A48" s="1" t="s">
        <v>142</v>
      </c>
      <c r="B48" s="7">
        <v>86.46</v>
      </c>
      <c r="C48" s="7">
        <v>73.03</v>
      </c>
      <c r="D48">
        <f t="shared" si="0"/>
        <v>18.389702861837591</v>
      </c>
    </row>
    <row r="49" spans="1:5" x14ac:dyDescent="0.25">
      <c r="A49" s="1" t="s">
        <v>144</v>
      </c>
      <c r="B49" s="7">
        <v>100.63</v>
      </c>
      <c r="C49" s="7">
        <v>90.47</v>
      </c>
      <c r="D49">
        <f t="shared" si="0"/>
        <v>11.230242069194205</v>
      </c>
      <c r="E49">
        <f>AVERAGE(D49:D53)</f>
        <v>9.6582714120252859</v>
      </c>
    </row>
    <row r="50" spans="1:5" x14ac:dyDescent="0.25">
      <c r="A50" s="1" t="s">
        <v>143</v>
      </c>
      <c r="B50" s="7">
        <v>110.52</v>
      </c>
      <c r="C50" s="7">
        <v>100.2</v>
      </c>
      <c r="D50">
        <f t="shared" si="0"/>
        <v>10.299401197604784</v>
      </c>
    </row>
    <row r="51" spans="1:5" x14ac:dyDescent="0.25">
      <c r="A51" s="1" t="s">
        <v>145</v>
      </c>
      <c r="B51" s="7">
        <v>108.15</v>
      </c>
      <c r="C51" s="7">
        <v>99.57</v>
      </c>
      <c r="D51">
        <f t="shared" si="0"/>
        <v>8.6170533293160734</v>
      </c>
    </row>
    <row r="52" spans="1:5" x14ac:dyDescent="0.25">
      <c r="A52" s="1" t="s">
        <v>146</v>
      </c>
      <c r="B52" s="7">
        <v>125.51</v>
      </c>
      <c r="C52" s="7">
        <v>113.59</v>
      </c>
      <c r="D52">
        <f t="shared" si="0"/>
        <v>10.493881503653492</v>
      </c>
    </row>
    <row r="53" spans="1:5" x14ac:dyDescent="0.25">
      <c r="A53" s="1" t="s">
        <v>147</v>
      </c>
      <c r="B53" s="7">
        <v>69.790000000000006</v>
      </c>
      <c r="C53" s="7">
        <v>64.83</v>
      </c>
      <c r="D53">
        <f t="shared" si="0"/>
        <v>7.6507789603578722</v>
      </c>
    </row>
    <row r="54" spans="1:5" x14ac:dyDescent="0.25">
      <c r="A54" s="1" t="s">
        <v>148</v>
      </c>
      <c r="B54" s="7">
        <v>103.98</v>
      </c>
      <c r="C54" s="7">
        <v>99.08</v>
      </c>
      <c r="D54">
        <f t="shared" si="0"/>
        <v>4.9454985870004098</v>
      </c>
      <c r="E54">
        <f>AVERAGE(D54:D58)</f>
        <v>5.9899806490815779</v>
      </c>
    </row>
    <row r="55" spans="1:5" x14ac:dyDescent="0.25">
      <c r="A55" s="1" t="s">
        <v>149</v>
      </c>
      <c r="B55" s="7">
        <v>109.89</v>
      </c>
      <c r="C55" s="7">
        <v>103.53</v>
      </c>
      <c r="D55">
        <f t="shared" si="0"/>
        <v>6.1431469139379882</v>
      </c>
    </row>
    <row r="56" spans="1:5" x14ac:dyDescent="0.25">
      <c r="A56" s="1" t="s">
        <v>150</v>
      </c>
      <c r="B56" s="7">
        <v>124.02</v>
      </c>
      <c r="C56" s="7">
        <v>117.45</v>
      </c>
      <c r="D56">
        <f t="shared" si="0"/>
        <v>5.5938697318007602</v>
      </c>
    </row>
    <row r="57" spans="1:5" x14ac:dyDescent="0.25">
      <c r="A57" s="1" t="s">
        <v>151</v>
      </c>
      <c r="B57" s="7">
        <v>106.65</v>
      </c>
      <c r="C57" s="7">
        <v>99.62</v>
      </c>
      <c r="D57">
        <f t="shared" si="0"/>
        <v>7.0568159004216033</v>
      </c>
    </row>
    <row r="58" spans="1:5" x14ac:dyDescent="0.25">
      <c r="A58" s="1" t="s">
        <v>152</v>
      </c>
      <c r="B58" s="7">
        <v>97.65</v>
      </c>
      <c r="C58" s="7">
        <v>91.94</v>
      </c>
      <c r="D58">
        <f t="shared" si="0"/>
        <v>6.2105721122471262</v>
      </c>
    </row>
    <row r="59" spans="1:5" x14ac:dyDescent="0.25">
      <c r="A59" s="1" t="s">
        <v>153</v>
      </c>
      <c r="B59" s="7">
        <v>89.17</v>
      </c>
      <c r="C59" s="7">
        <v>62.88</v>
      </c>
      <c r="D59">
        <f t="shared" si="0"/>
        <v>41.809796437659031</v>
      </c>
      <c r="E59">
        <f>AVERAGE(D59:D63)</f>
        <v>38.560391836192174</v>
      </c>
    </row>
    <row r="60" spans="1:5" x14ac:dyDescent="0.25">
      <c r="A60" s="1" t="s">
        <v>154</v>
      </c>
      <c r="B60" s="7">
        <v>49.16</v>
      </c>
      <c r="C60" s="7">
        <v>32.700000000000003</v>
      </c>
      <c r="D60">
        <f t="shared" si="0"/>
        <v>50.336391437308848</v>
      </c>
    </row>
    <row r="61" spans="1:5" x14ac:dyDescent="0.25">
      <c r="A61" s="1" t="s">
        <v>155</v>
      </c>
      <c r="B61" s="7">
        <v>142.37</v>
      </c>
      <c r="C61" s="7">
        <v>112.05</v>
      </c>
      <c r="D61">
        <f t="shared" si="0"/>
        <v>27.059348505131648</v>
      </c>
    </row>
    <row r="62" spans="1:5" x14ac:dyDescent="0.25">
      <c r="A62" s="1" t="s">
        <v>156</v>
      </c>
      <c r="B62" s="7">
        <v>108.16</v>
      </c>
      <c r="C62" s="7">
        <v>79.64</v>
      </c>
      <c r="D62">
        <f t="shared" si="0"/>
        <v>35.811150175791056</v>
      </c>
    </row>
    <row r="63" spans="1:5" x14ac:dyDescent="0.25">
      <c r="A63" s="1" t="s">
        <v>157</v>
      </c>
      <c r="B63" s="7">
        <v>122.56</v>
      </c>
      <c r="C63" s="7">
        <v>88.95</v>
      </c>
      <c r="D63">
        <f t="shared" si="0"/>
        <v>37.785272625070263</v>
      </c>
    </row>
    <row r="64" spans="1:5" x14ac:dyDescent="0.25">
      <c r="A64" s="1" t="s">
        <v>158</v>
      </c>
      <c r="B64" s="7">
        <v>125.06</v>
      </c>
      <c r="C64" s="7">
        <v>89.53</v>
      </c>
      <c r="D64">
        <f t="shared" si="0"/>
        <v>39.685021780408803</v>
      </c>
      <c r="E64">
        <f>AVERAGE(D64:D68)</f>
        <v>47.753120814587241</v>
      </c>
    </row>
    <row r="65" spans="1:4" x14ac:dyDescent="0.25">
      <c r="A65" s="1" t="s">
        <v>159</v>
      </c>
      <c r="B65" s="7">
        <v>111.09</v>
      </c>
      <c r="C65" s="7">
        <v>73.25</v>
      </c>
      <c r="D65">
        <f t="shared" si="0"/>
        <v>51.658703071672363</v>
      </c>
    </row>
    <row r="66" spans="1:4" x14ac:dyDescent="0.25">
      <c r="A66" s="1" t="s">
        <v>160</v>
      </c>
      <c r="B66" s="7">
        <v>87.45</v>
      </c>
      <c r="C66" s="7">
        <v>57.33</v>
      </c>
      <c r="D66">
        <f t="shared" si="0"/>
        <v>52.537938252223981</v>
      </c>
    </row>
    <row r="67" spans="1:4" x14ac:dyDescent="0.25">
      <c r="A67" s="1" t="s">
        <v>161</v>
      </c>
      <c r="B67" s="7">
        <v>116.56</v>
      </c>
      <c r="C67" s="7">
        <v>74.921999999999997</v>
      </c>
      <c r="D67">
        <f t="shared" ref="D67:D68" si="5">((B67-C67)/C67)*100</f>
        <v>55.57513147006221</v>
      </c>
    </row>
    <row r="68" spans="1:4" x14ac:dyDescent="0.25">
      <c r="A68" s="1" t="s">
        <v>162</v>
      </c>
      <c r="B68" s="7">
        <v>131.41</v>
      </c>
      <c r="C68" s="7">
        <v>94.33</v>
      </c>
      <c r="D68">
        <f t="shared" si="5"/>
        <v>39.308809498568856</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Classification Table</vt:lpstr>
      <vt:lpstr>LOI Analysis</vt:lpstr>
      <vt:lpstr>Bulk Density</vt:lpstr>
      <vt:lpstr>Moisture Content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dc:creator>
  <cp:lastModifiedBy>Katherine</cp:lastModifiedBy>
  <dcterms:created xsi:type="dcterms:W3CDTF">2019-06-01T01:08:55Z</dcterms:created>
  <dcterms:modified xsi:type="dcterms:W3CDTF">2021-12-13T21:19:57Z</dcterms:modified>
</cp:coreProperties>
</file>